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Lettere_IN_LAVORAZIONE\Gara Sorveglianza Sanitaria anno 2025\DOC. definitivi\"/>
    </mc:Choice>
  </mc:AlternateContent>
  <bookViews>
    <workbookView xWindow="0" yWindow="0" windowWidth="28800" windowHeight="11925" activeTab="3"/>
  </bookViews>
  <sheets>
    <sheet name="Elenco attività ACI" sheetId="14" r:id="rId1"/>
    <sheet name="Costi servizio ACI" sheetId="15" r:id="rId2"/>
    <sheet name="Elenco attività AC" sheetId="17" r:id="rId3"/>
    <sheet name="Costo servizio A.C." sheetId="16" r:id="rId4"/>
    <sheet name="Costi visite" sheetId="4" r:id="rId5"/>
  </sheets>
  <externalReferences>
    <externalReference r:id="rId6"/>
  </externalReferences>
  <definedNames>
    <definedName name="_xlnm._FilterDatabase" localSheetId="1" hidden="1">'Costi servizio ACI'!$A$1:$AK$112</definedName>
    <definedName name="_xlnm.Print_Area" localSheetId="1">'Costi servizio ACI'!$A$1:$AL$127</definedName>
    <definedName name="_xlnm.Print_Area" localSheetId="4">'Costi visite'!$A$1:$J$8</definedName>
    <definedName name="_xlnm.Print_Area" localSheetId="3">'Costo servizio A.C.'!$A$1:$AI$40</definedName>
    <definedName name="_xlnm.Print_Area" localSheetId="2">'Elenco attività AC'!$A$35:$J$42</definedName>
    <definedName name="_xlnm.Print_Area" localSheetId="0">'Elenco attività ACI'!$A$43:$G$58</definedName>
  </definedNames>
  <calcPr calcId="162913"/>
</workbook>
</file>

<file path=xl/calcChain.xml><?xml version="1.0" encoding="utf-8"?>
<calcChain xmlns="http://schemas.openxmlformats.org/spreadsheetml/2006/main">
  <c r="U19" i="16" l="1"/>
  <c r="U4" i="16"/>
  <c r="U5" i="16" s="1"/>
  <c r="U6" i="16" s="1"/>
  <c r="U7" i="16" s="1"/>
  <c r="U8" i="16" s="1"/>
  <c r="U9" i="16" s="1"/>
  <c r="U10" i="16" s="1"/>
  <c r="U11" i="16" s="1"/>
  <c r="U12" i="16" s="1"/>
  <c r="U13" i="16" s="1"/>
  <c r="U14" i="16" s="1"/>
  <c r="U15" i="16" s="1"/>
  <c r="U16" i="16" s="1"/>
  <c r="U17" i="16" s="1"/>
  <c r="U18" i="16" s="1"/>
  <c r="U3" i="16"/>
  <c r="U2" i="16"/>
  <c r="R4" i="16"/>
  <c r="R5" i="16" s="1"/>
  <c r="R6" i="16" s="1"/>
  <c r="R7" i="16" s="1"/>
  <c r="R8" i="16" s="1"/>
  <c r="R9" i="16" s="1"/>
  <c r="R10" i="16" s="1"/>
  <c r="R11" i="16" s="1"/>
  <c r="R12" i="16" s="1"/>
  <c r="R13" i="16" s="1"/>
  <c r="R14" i="16" s="1"/>
  <c r="R15" i="16" s="1"/>
  <c r="R16" i="16" s="1"/>
  <c r="R17" i="16" s="1"/>
  <c r="R18" i="16" s="1"/>
  <c r="R3" i="16"/>
  <c r="R2" i="16"/>
  <c r="O4" i="16"/>
  <c r="O5" i="16" s="1"/>
  <c r="O6" i="16" s="1"/>
  <c r="O7" i="16" s="1"/>
  <c r="O8" i="16" s="1"/>
  <c r="O9" i="16" s="1"/>
  <c r="O10" i="16" s="1"/>
  <c r="O11" i="16" s="1"/>
  <c r="O12" i="16" s="1"/>
  <c r="O13" i="16" s="1"/>
  <c r="O14" i="16" s="1"/>
  <c r="O15" i="16" s="1"/>
  <c r="O16" i="16" s="1"/>
  <c r="O17" i="16" s="1"/>
  <c r="O18" i="16" s="1"/>
  <c r="O3" i="16"/>
  <c r="O2" i="16"/>
  <c r="L2" i="16"/>
  <c r="L3" i="16" s="1"/>
  <c r="L4" i="16" s="1"/>
  <c r="L5" i="16" s="1"/>
  <c r="L6" i="16" s="1"/>
  <c r="L7" i="16" s="1"/>
  <c r="L8" i="16" s="1"/>
  <c r="L9" i="16" s="1"/>
  <c r="L10" i="16" s="1"/>
  <c r="L11" i="16" s="1"/>
  <c r="L12" i="16" s="1"/>
  <c r="L13" i="16" s="1"/>
  <c r="L14" i="16" s="1"/>
  <c r="L15" i="16" s="1"/>
  <c r="L16" i="16" s="1"/>
  <c r="L17" i="16" s="1"/>
  <c r="L18" i="16" s="1"/>
  <c r="J2" i="16"/>
  <c r="AC107" i="15"/>
  <c r="AC106" i="15"/>
  <c r="AC105" i="15"/>
  <c r="AC104" i="15"/>
  <c r="AC103" i="15"/>
  <c r="AC102" i="15"/>
  <c r="AC101" i="15"/>
  <c r="AC100" i="15"/>
  <c r="AC99" i="15"/>
  <c r="AC98" i="15"/>
  <c r="AC97" i="15"/>
  <c r="AC96" i="15"/>
  <c r="AC95" i="15"/>
  <c r="AC94" i="15"/>
  <c r="AC93" i="15"/>
  <c r="AC92" i="15"/>
  <c r="AC91" i="15"/>
  <c r="AC90" i="15"/>
  <c r="AC89" i="15"/>
  <c r="AC88" i="15"/>
  <c r="AC87" i="15"/>
  <c r="AC86" i="15"/>
  <c r="AC85" i="15"/>
  <c r="AC84" i="15"/>
  <c r="AC83" i="15"/>
  <c r="AC82" i="15"/>
  <c r="AC81" i="15"/>
  <c r="AC80" i="15"/>
  <c r="AC79" i="15"/>
  <c r="AC78" i="15"/>
  <c r="AC77" i="15"/>
  <c r="AC76" i="15"/>
  <c r="AC75" i="15"/>
  <c r="AC74" i="15"/>
  <c r="AC73" i="15"/>
  <c r="AC72" i="15"/>
  <c r="AC71" i="15"/>
  <c r="AC70" i="15"/>
  <c r="AC69" i="15"/>
  <c r="AC68" i="15"/>
  <c r="AC67" i="15"/>
  <c r="AC66" i="15"/>
  <c r="AC65" i="15"/>
  <c r="AC64" i="15"/>
  <c r="AC63" i="15"/>
  <c r="AC62" i="15"/>
  <c r="AC61" i="15"/>
  <c r="AC60" i="15"/>
  <c r="AC59" i="15"/>
  <c r="AC58" i="15"/>
  <c r="AC57" i="15"/>
  <c r="AC56" i="15"/>
  <c r="AC55" i="15"/>
  <c r="AC54" i="15"/>
  <c r="AC53" i="15"/>
  <c r="AC52" i="15"/>
  <c r="AC51" i="15"/>
  <c r="AC50" i="15"/>
  <c r="AC49" i="15"/>
  <c r="AC48" i="15"/>
  <c r="AC47" i="15"/>
  <c r="AC46" i="15"/>
  <c r="AC45" i="15"/>
  <c r="AC44" i="15"/>
  <c r="AC43" i="15"/>
  <c r="AC42" i="15"/>
  <c r="AC41" i="15"/>
  <c r="AC40" i="15"/>
  <c r="AC39" i="15"/>
  <c r="AC38" i="15"/>
  <c r="AC37" i="15"/>
  <c r="AC36" i="15"/>
  <c r="AC35" i="15"/>
  <c r="AC34" i="15"/>
  <c r="AC33" i="15"/>
  <c r="AC32" i="15"/>
  <c r="AC31" i="15"/>
  <c r="AC30" i="15"/>
  <c r="AC29" i="15"/>
  <c r="AC28" i="15"/>
  <c r="AC27" i="15"/>
  <c r="AC26" i="15"/>
  <c r="AC25" i="15"/>
  <c r="AC24" i="15"/>
  <c r="AC23" i="15"/>
  <c r="AC22" i="15"/>
  <c r="AC21" i="15"/>
  <c r="AC20" i="15"/>
  <c r="AC19" i="15"/>
  <c r="AC18" i="15"/>
  <c r="AC17" i="15"/>
  <c r="AC16" i="15"/>
  <c r="AC15" i="15"/>
  <c r="AC14" i="15"/>
  <c r="AC13" i="15"/>
  <c r="AC12" i="15"/>
  <c r="AC11" i="15"/>
  <c r="AC10" i="15"/>
  <c r="AC9" i="15"/>
  <c r="AC8" i="15"/>
  <c r="AC7" i="15"/>
  <c r="AC6" i="15"/>
  <c r="AC5" i="15"/>
  <c r="AC4" i="15"/>
  <c r="AC3" i="15"/>
  <c r="AC2" i="15"/>
  <c r="AA107" i="15"/>
  <c r="AA106" i="15"/>
  <c r="AA105" i="15"/>
  <c r="AA104" i="15"/>
  <c r="AA103" i="15"/>
  <c r="AA102" i="15"/>
  <c r="AA101" i="15"/>
  <c r="AA100" i="15"/>
  <c r="AA99" i="15"/>
  <c r="AA98" i="15"/>
  <c r="AA97" i="15"/>
  <c r="AA96" i="15"/>
  <c r="AA95" i="15"/>
  <c r="AA94" i="15"/>
  <c r="AA93" i="15"/>
  <c r="AA92" i="15"/>
  <c r="AA91" i="15"/>
  <c r="AA90" i="15"/>
  <c r="AA89" i="15"/>
  <c r="AA88" i="15"/>
  <c r="AA87" i="15"/>
  <c r="AA86" i="15"/>
  <c r="AA85" i="15"/>
  <c r="AA84" i="15"/>
  <c r="AA83" i="15"/>
  <c r="AA82" i="15"/>
  <c r="AA81" i="15"/>
  <c r="AA80" i="15"/>
  <c r="AA79" i="15"/>
  <c r="AA78" i="15"/>
  <c r="AA77" i="15"/>
  <c r="AA76" i="15"/>
  <c r="AA75" i="15"/>
  <c r="AA74" i="15"/>
  <c r="AA73" i="15"/>
  <c r="AA72" i="15"/>
  <c r="AA71" i="15"/>
  <c r="AA70" i="15"/>
  <c r="AA69" i="15"/>
  <c r="AA68" i="15"/>
  <c r="AA67" i="15"/>
  <c r="AA66" i="15"/>
  <c r="AA65" i="15"/>
  <c r="AA64" i="15"/>
  <c r="AA63" i="15"/>
  <c r="AA62" i="15"/>
  <c r="AA61" i="15"/>
  <c r="AA60" i="15"/>
  <c r="AA59" i="15"/>
  <c r="AA58" i="15"/>
  <c r="AA57" i="15"/>
  <c r="AA56" i="15"/>
  <c r="AA55" i="15"/>
  <c r="AA54" i="15"/>
  <c r="AA53" i="15"/>
  <c r="AA52" i="15"/>
  <c r="AA51" i="15"/>
  <c r="AA50" i="15"/>
  <c r="AA49" i="15"/>
  <c r="AA48" i="15"/>
  <c r="AA47" i="15"/>
  <c r="AA46" i="15"/>
  <c r="AA45" i="15"/>
  <c r="AA44" i="15"/>
  <c r="AA43" i="15"/>
  <c r="AA42" i="15"/>
  <c r="AA41" i="15"/>
  <c r="AA40" i="15"/>
  <c r="AA39" i="15"/>
  <c r="AA38" i="15"/>
  <c r="AA37" i="15"/>
  <c r="AA36" i="15"/>
  <c r="AA35" i="15"/>
  <c r="AA34" i="15"/>
  <c r="AA33" i="15"/>
  <c r="AA32" i="15"/>
  <c r="AA31" i="15"/>
  <c r="AA30" i="15"/>
  <c r="AA29" i="15"/>
  <c r="AA28" i="15"/>
  <c r="AA27" i="15"/>
  <c r="AA26" i="15"/>
  <c r="AA25" i="15"/>
  <c r="AA24" i="15"/>
  <c r="AA23" i="15"/>
  <c r="AA22" i="15"/>
  <c r="AA21" i="15"/>
  <c r="AA20" i="15"/>
  <c r="AA19" i="15"/>
  <c r="AA18" i="15"/>
  <c r="AA17" i="15"/>
  <c r="AA16" i="15"/>
  <c r="AA15" i="15"/>
  <c r="AA14" i="15"/>
  <c r="AA13" i="15"/>
  <c r="AA12" i="15"/>
  <c r="AA11" i="15"/>
  <c r="AA10" i="15"/>
  <c r="AA9" i="15"/>
  <c r="AA8" i="15"/>
  <c r="AA7" i="15"/>
  <c r="AA6" i="15"/>
  <c r="AA5" i="15"/>
  <c r="AA4" i="15"/>
  <c r="AA3" i="15"/>
  <c r="AA2" i="15"/>
  <c r="Y107" i="15"/>
  <c r="Y106" i="15"/>
  <c r="Y105" i="15"/>
  <c r="Y104" i="15"/>
  <c r="Y103" i="15"/>
  <c r="Y102" i="15"/>
  <c r="Y101" i="15"/>
  <c r="Y100" i="15"/>
  <c r="Y99" i="15"/>
  <c r="Y98" i="15"/>
  <c r="Y97" i="15"/>
  <c r="Y96" i="15"/>
  <c r="Y95" i="15"/>
  <c r="Y94" i="15"/>
  <c r="Y93" i="15"/>
  <c r="Y92" i="15"/>
  <c r="Y91" i="15"/>
  <c r="Y90" i="15"/>
  <c r="Y89" i="15"/>
  <c r="Y88" i="15"/>
  <c r="Y87" i="15"/>
  <c r="Y86" i="15"/>
  <c r="Y85" i="15"/>
  <c r="Y84" i="15"/>
  <c r="Y83" i="15"/>
  <c r="Y82" i="15"/>
  <c r="Y81" i="15"/>
  <c r="Y80" i="15"/>
  <c r="Y79" i="15"/>
  <c r="Y78" i="15"/>
  <c r="Y77" i="15"/>
  <c r="Y76" i="15"/>
  <c r="Y75" i="15"/>
  <c r="Y74" i="15"/>
  <c r="Y73" i="15"/>
  <c r="Y72" i="15"/>
  <c r="Y71" i="15"/>
  <c r="Y70" i="15"/>
  <c r="Y69" i="15"/>
  <c r="Y68" i="15"/>
  <c r="Y67" i="15"/>
  <c r="Y66" i="15"/>
  <c r="Y65" i="15"/>
  <c r="Y64" i="15"/>
  <c r="Y63" i="15"/>
  <c r="Y62" i="15"/>
  <c r="Y61" i="15"/>
  <c r="Y60" i="15"/>
  <c r="Y59" i="15"/>
  <c r="Y58" i="15"/>
  <c r="Y57" i="15"/>
  <c r="Y56" i="15"/>
  <c r="Y55" i="15"/>
  <c r="Y54" i="15"/>
  <c r="Y53" i="15"/>
  <c r="Y52" i="15"/>
  <c r="Y51" i="15"/>
  <c r="Y50" i="15"/>
  <c r="Y49" i="15"/>
  <c r="Y48" i="15"/>
  <c r="Y47" i="15"/>
  <c r="Y46" i="15"/>
  <c r="Y45" i="15"/>
  <c r="Y44" i="15"/>
  <c r="Y43" i="15"/>
  <c r="Y42" i="15"/>
  <c r="Y41" i="15"/>
  <c r="Y40" i="15"/>
  <c r="Y39" i="15"/>
  <c r="Y38" i="15"/>
  <c r="Y37" i="15"/>
  <c r="Y36" i="15"/>
  <c r="Y35" i="15"/>
  <c r="Y34" i="15"/>
  <c r="Y33" i="15"/>
  <c r="Y32" i="15"/>
  <c r="Y31" i="15"/>
  <c r="Y30" i="15"/>
  <c r="Y29" i="15"/>
  <c r="Y28" i="15"/>
  <c r="Y27" i="15"/>
  <c r="Y26" i="15"/>
  <c r="Y25" i="15"/>
  <c r="Y24" i="15"/>
  <c r="Y23" i="15"/>
  <c r="Y22" i="15"/>
  <c r="Y21" i="15"/>
  <c r="Y20" i="15"/>
  <c r="Y19" i="15"/>
  <c r="Y18" i="15"/>
  <c r="Y17" i="15"/>
  <c r="Y16" i="15"/>
  <c r="Y15" i="15"/>
  <c r="Y14" i="15"/>
  <c r="Y13" i="15"/>
  <c r="Y12" i="15"/>
  <c r="Y11" i="15"/>
  <c r="Y10" i="15"/>
  <c r="Y9" i="15"/>
  <c r="Y8" i="15"/>
  <c r="Y7" i="15"/>
  <c r="Y6" i="15"/>
  <c r="Y5" i="15"/>
  <c r="Y4" i="15"/>
  <c r="Y3" i="15"/>
  <c r="Y2" i="15"/>
  <c r="X107" i="15"/>
  <c r="X106" i="15"/>
  <c r="X105" i="15"/>
  <c r="X104" i="15"/>
  <c r="X103" i="15"/>
  <c r="X102" i="15"/>
  <c r="X101" i="15"/>
  <c r="X100" i="15"/>
  <c r="X99" i="15"/>
  <c r="X98" i="15"/>
  <c r="X97" i="15"/>
  <c r="X96" i="15"/>
  <c r="X95" i="15"/>
  <c r="X94" i="15"/>
  <c r="X93" i="15"/>
  <c r="X92" i="15"/>
  <c r="X91" i="15"/>
  <c r="X90" i="15"/>
  <c r="X89" i="15"/>
  <c r="X88" i="15"/>
  <c r="X87" i="15"/>
  <c r="X86" i="15"/>
  <c r="X85" i="15"/>
  <c r="X84" i="15"/>
  <c r="X83" i="15"/>
  <c r="X82" i="15"/>
  <c r="X81" i="15"/>
  <c r="X80" i="15"/>
  <c r="X79" i="15"/>
  <c r="X78" i="15"/>
  <c r="X77" i="15"/>
  <c r="X76" i="15"/>
  <c r="X75" i="15"/>
  <c r="X74" i="15"/>
  <c r="X73" i="15"/>
  <c r="X72" i="15"/>
  <c r="X71" i="15"/>
  <c r="X70" i="15"/>
  <c r="X69" i="15"/>
  <c r="X68" i="15"/>
  <c r="X67" i="15"/>
  <c r="X66" i="15"/>
  <c r="X65" i="15"/>
  <c r="X64" i="15"/>
  <c r="X63" i="15"/>
  <c r="X62" i="15"/>
  <c r="X61" i="15"/>
  <c r="X60" i="15"/>
  <c r="X59" i="15"/>
  <c r="X58" i="15"/>
  <c r="X57" i="15"/>
  <c r="X56" i="15"/>
  <c r="X55" i="15"/>
  <c r="X54" i="15"/>
  <c r="X53" i="15"/>
  <c r="X52" i="15"/>
  <c r="X51" i="15"/>
  <c r="X50" i="15"/>
  <c r="X49" i="15"/>
  <c r="X48" i="15"/>
  <c r="X47" i="15"/>
  <c r="X46" i="15"/>
  <c r="X45" i="15"/>
  <c r="X44" i="15"/>
  <c r="X43" i="15"/>
  <c r="X42" i="15"/>
  <c r="X41" i="15"/>
  <c r="X40" i="15"/>
  <c r="X39" i="15"/>
  <c r="X38" i="15"/>
  <c r="X37" i="15"/>
  <c r="X36" i="15"/>
  <c r="X35" i="15"/>
  <c r="X34" i="15"/>
  <c r="X33" i="15"/>
  <c r="X32" i="15"/>
  <c r="X31" i="15"/>
  <c r="X30" i="15"/>
  <c r="X29" i="15"/>
  <c r="X28" i="15"/>
  <c r="X27" i="15"/>
  <c r="X26" i="15"/>
  <c r="X25" i="15"/>
  <c r="X24" i="15"/>
  <c r="X23" i="15"/>
  <c r="X22" i="15"/>
  <c r="X21" i="15"/>
  <c r="X20" i="15"/>
  <c r="X19" i="15"/>
  <c r="X18" i="15"/>
  <c r="X17" i="15"/>
  <c r="X16" i="15"/>
  <c r="X15" i="15"/>
  <c r="X14" i="15"/>
  <c r="X13" i="15"/>
  <c r="X12" i="15"/>
  <c r="X11" i="15"/>
  <c r="X10" i="15"/>
  <c r="X9" i="15"/>
  <c r="X8" i="15"/>
  <c r="X7" i="15"/>
  <c r="X6" i="15"/>
  <c r="X5" i="15"/>
  <c r="X4" i="15"/>
  <c r="X3" i="15"/>
  <c r="X2" i="15"/>
  <c r="U107" i="15"/>
  <c r="U106" i="15"/>
  <c r="U105" i="15"/>
  <c r="U104" i="15"/>
  <c r="U103" i="15"/>
  <c r="U102" i="15"/>
  <c r="U101" i="15"/>
  <c r="U100" i="15"/>
  <c r="U99" i="15"/>
  <c r="U98" i="15"/>
  <c r="U97" i="15"/>
  <c r="U96" i="15"/>
  <c r="U95" i="15"/>
  <c r="U94" i="15"/>
  <c r="U93" i="15"/>
  <c r="U92" i="15"/>
  <c r="U91" i="15"/>
  <c r="U90" i="15"/>
  <c r="U89" i="15"/>
  <c r="U88" i="15"/>
  <c r="U87" i="15"/>
  <c r="U86" i="15"/>
  <c r="U85" i="15"/>
  <c r="U84" i="15"/>
  <c r="U83" i="15"/>
  <c r="U82" i="15"/>
  <c r="U81" i="15"/>
  <c r="U80" i="15"/>
  <c r="U79" i="15"/>
  <c r="U78" i="15"/>
  <c r="U77" i="15"/>
  <c r="U76" i="15"/>
  <c r="U75" i="15"/>
  <c r="U74" i="15"/>
  <c r="U73" i="15"/>
  <c r="U72" i="15"/>
  <c r="U71" i="15"/>
  <c r="U70" i="15"/>
  <c r="U69" i="15"/>
  <c r="U68" i="15"/>
  <c r="U67" i="15"/>
  <c r="U66" i="15"/>
  <c r="U65" i="15"/>
  <c r="U64" i="15"/>
  <c r="U63" i="15"/>
  <c r="U62" i="15"/>
  <c r="U61" i="15"/>
  <c r="U60" i="15"/>
  <c r="U59" i="15"/>
  <c r="U58" i="15"/>
  <c r="U57" i="15"/>
  <c r="U56" i="15"/>
  <c r="U55" i="15"/>
  <c r="U54" i="15"/>
  <c r="U53" i="15"/>
  <c r="U52" i="15"/>
  <c r="U51" i="15"/>
  <c r="U50" i="15"/>
  <c r="U49" i="15"/>
  <c r="U48" i="15"/>
  <c r="U47" i="15"/>
  <c r="U46" i="15"/>
  <c r="U45" i="15"/>
  <c r="U44" i="15"/>
  <c r="U43" i="15"/>
  <c r="U42" i="15"/>
  <c r="U41" i="15"/>
  <c r="U40" i="15"/>
  <c r="U39" i="15"/>
  <c r="U38" i="15"/>
  <c r="U37" i="15"/>
  <c r="U36" i="15"/>
  <c r="U35" i="15"/>
  <c r="U34" i="15"/>
  <c r="U33" i="15"/>
  <c r="U32" i="15"/>
  <c r="U31" i="15"/>
  <c r="U30" i="15"/>
  <c r="U29" i="15"/>
  <c r="U28" i="15"/>
  <c r="U27" i="15"/>
  <c r="U26" i="15"/>
  <c r="U25" i="15"/>
  <c r="U24" i="15"/>
  <c r="U23" i="15"/>
  <c r="U22" i="15"/>
  <c r="U21" i="15"/>
  <c r="U20" i="15"/>
  <c r="U19" i="15"/>
  <c r="U18" i="15"/>
  <c r="U17" i="15"/>
  <c r="U16" i="15"/>
  <c r="U15" i="15"/>
  <c r="U14" i="15"/>
  <c r="U13" i="15"/>
  <c r="U12" i="15"/>
  <c r="U11" i="15"/>
  <c r="U10" i="15"/>
  <c r="U9" i="15"/>
  <c r="U8" i="15"/>
  <c r="U7" i="15"/>
  <c r="U6" i="15"/>
  <c r="U5" i="15"/>
  <c r="U4" i="15"/>
  <c r="U3" i="15"/>
  <c r="U2" i="15"/>
  <c r="R107" i="15"/>
  <c r="R106" i="15"/>
  <c r="R105" i="15"/>
  <c r="R104" i="15"/>
  <c r="R103" i="15"/>
  <c r="R102" i="15"/>
  <c r="R101" i="15"/>
  <c r="R100" i="15"/>
  <c r="R99" i="15"/>
  <c r="R98" i="15"/>
  <c r="R97" i="15"/>
  <c r="R96" i="15"/>
  <c r="R95" i="15"/>
  <c r="R94" i="15"/>
  <c r="R93" i="15"/>
  <c r="R92" i="15"/>
  <c r="R91" i="15"/>
  <c r="R90" i="15"/>
  <c r="R89" i="15"/>
  <c r="R88" i="15"/>
  <c r="R87" i="15"/>
  <c r="R86" i="15"/>
  <c r="R85" i="15"/>
  <c r="R84" i="15"/>
  <c r="R83" i="15"/>
  <c r="R82" i="15"/>
  <c r="R81" i="15"/>
  <c r="R80" i="15"/>
  <c r="R79" i="15"/>
  <c r="R78" i="15"/>
  <c r="R77" i="15"/>
  <c r="R76" i="15"/>
  <c r="R75" i="15"/>
  <c r="R74" i="15"/>
  <c r="R73" i="15"/>
  <c r="R72" i="15"/>
  <c r="R71" i="15"/>
  <c r="R70" i="15"/>
  <c r="R69" i="15"/>
  <c r="R68" i="15"/>
  <c r="R67" i="15"/>
  <c r="R66" i="15"/>
  <c r="R65" i="15"/>
  <c r="R64" i="15"/>
  <c r="R63" i="15"/>
  <c r="R62" i="15"/>
  <c r="R61" i="15"/>
  <c r="R60" i="15"/>
  <c r="R59" i="15"/>
  <c r="R58" i="15"/>
  <c r="R57" i="15"/>
  <c r="R56" i="15"/>
  <c r="R55" i="15"/>
  <c r="R54" i="15"/>
  <c r="R53" i="15"/>
  <c r="R52" i="15"/>
  <c r="R51" i="15"/>
  <c r="R50" i="15"/>
  <c r="R49" i="15"/>
  <c r="R48" i="15"/>
  <c r="R47" i="15"/>
  <c r="R46" i="15"/>
  <c r="R45" i="15"/>
  <c r="R44" i="15"/>
  <c r="R43" i="15"/>
  <c r="R42" i="15"/>
  <c r="R41" i="15"/>
  <c r="R40" i="15"/>
  <c r="R39" i="15"/>
  <c r="R38" i="15"/>
  <c r="R37" i="15"/>
  <c r="R36" i="15"/>
  <c r="R35" i="15"/>
  <c r="R34" i="15"/>
  <c r="R33" i="15"/>
  <c r="R32" i="15"/>
  <c r="R31" i="15"/>
  <c r="R30" i="15"/>
  <c r="R29" i="15"/>
  <c r="R28" i="15"/>
  <c r="R27" i="15"/>
  <c r="R26" i="15"/>
  <c r="R25" i="15"/>
  <c r="R24" i="15"/>
  <c r="R23" i="15"/>
  <c r="R22" i="15"/>
  <c r="R21" i="15"/>
  <c r="R20" i="15"/>
  <c r="R19" i="15"/>
  <c r="R18" i="15"/>
  <c r="R17" i="15"/>
  <c r="R16" i="15"/>
  <c r="R15" i="15"/>
  <c r="R14" i="15"/>
  <c r="R13" i="15"/>
  <c r="R12" i="15"/>
  <c r="R11" i="15"/>
  <c r="R10" i="15"/>
  <c r="R9" i="15"/>
  <c r="R8" i="15"/>
  <c r="R7" i="15"/>
  <c r="R6" i="15"/>
  <c r="R5" i="15"/>
  <c r="R4" i="15"/>
  <c r="R3" i="15"/>
  <c r="R2" i="15"/>
  <c r="O107" i="15"/>
  <c r="O106" i="15"/>
  <c r="O105" i="15"/>
  <c r="O104" i="15"/>
  <c r="O103" i="15"/>
  <c r="O102" i="15"/>
  <c r="O101" i="15"/>
  <c r="O100" i="15"/>
  <c r="O99" i="15"/>
  <c r="O98" i="15"/>
  <c r="O97" i="15"/>
  <c r="O96" i="15"/>
  <c r="O95" i="15"/>
  <c r="O94" i="15"/>
  <c r="O93" i="15"/>
  <c r="O92" i="15"/>
  <c r="O91" i="15"/>
  <c r="O90" i="15"/>
  <c r="O89" i="15"/>
  <c r="O88" i="15"/>
  <c r="O87" i="15"/>
  <c r="O86" i="15"/>
  <c r="O85" i="15"/>
  <c r="O84" i="15"/>
  <c r="O83" i="15"/>
  <c r="O82" i="15"/>
  <c r="O81" i="15"/>
  <c r="O80" i="15"/>
  <c r="O79" i="15"/>
  <c r="O78" i="15"/>
  <c r="O77" i="15"/>
  <c r="O76" i="15"/>
  <c r="O75" i="15"/>
  <c r="O74" i="15"/>
  <c r="O73" i="15"/>
  <c r="O72" i="15"/>
  <c r="O71" i="15"/>
  <c r="O70" i="15"/>
  <c r="O69" i="15"/>
  <c r="O68" i="15"/>
  <c r="O67" i="15"/>
  <c r="O66" i="15"/>
  <c r="O65" i="15"/>
  <c r="O64" i="15"/>
  <c r="O63" i="15"/>
  <c r="O62" i="15"/>
  <c r="O61" i="15"/>
  <c r="O60" i="15"/>
  <c r="O59" i="15"/>
  <c r="O58" i="15"/>
  <c r="O57" i="15"/>
  <c r="O56" i="15"/>
  <c r="O55" i="15"/>
  <c r="O54" i="15"/>
  <c r="O53" i="15"/>
  <c r="O52" i="15"/>
  <c r="O51" i="15"/>
  <c r="O50" i="15"/>
  <c r="O49" i="15"/>
  <c r="O48" i="15"/>
  <c r="O47" i="15"/>
  <c r="O46" i="15"/>
  <c r="O45" i="15"/>
  <c r="O44" i="15"/>
  <c r="O43" i="15"/>
  <c r="O42" i="15"/>
  <c r="O41" i="15"/>
  <c r="O40" i="15"/>
  <c r="O39" i="15"/>
  <c r="O38" i="15"/>
  <c r="O37" i="15"/>
  <c r="O36" i="15"/>
  <c r="O35" i="15"/>
  <c r="O34" i="15"/>
  <c r="O33" i="15"/>
  <c r="O32" i="15"/>
  <c r="O31" i="15"/>
  <c r="O30" i="15"/>
  <c r="O29" i="15"/>
  <c r="O28" i="15"/>
  <c r="O27" i="15"/>
  <c r="O26" i="15"/>
  <c r="O25" i="15"/>
  <c r="O24" i="15"/>
  <c r="O23" i="15"/>
  <c r="O22" i="15"/>
  <c r="O21" i="15"/>
  <c r="O20" i="15"/>
  <c r="O19" i="15"/>
  <c r="O18" i="15"/>
  <c r="O17" i="15"/>
  <c r="O16" i="15"/>
  <c r="O15" i="15"/>
  <c r="O14" i="15"/>
  <c r="O13" i="15"/>
  <c r="O12" i="15"/>
  <c r="O11" i="15"/>
  <c r="O10" i="15"/>
  <c r="O9" i="15"/>
  <c r="O8" i="15"/>
  <c r="O7" i="15"/>
  <c r="O6" i="15"/>
  <c r="O5" i="15"/>
  <c r="O4" i="15"/>
  <c r="O3" i="15"/>
  <c r="O2" i="15"/>
  <c r="M94" i="15"/>
  <c r="M19" i="15"/>
  <c r="M12" i="15"/>
  <c r="M74" i="15"/>
  <c r="M78" i="15"/>
  <c r="M107" i="15" l="1"/>
  <c r="M106" i="15"/>
  <c r="M105" i="15"/>
  <c r="M104" i="15"/>
  <c r="M103" i="15"/>
  <c r="M102" i="15"/>
  <c r="M101" i="15"/>
  <c r="M100" i="15"/>
  <c r="M99" i="15"/>
  <c r="M98" i="15"/>
  <c r="M97" i="15"/>
  <c r="M96" i="15"/>
  <c r="M95" i="15"/>
  <c r="M93" i="15"/>
  <c r="M92" i="15"/>
  <c r="M91" i="15"/>
  <c r="M90" i="15"/>
  <c r="M89" i="15"/>
  <c r="M88" i="15"/>
  <c r="M87" i="15"/>
  <c r="M86" i="15"/>
  <c r="M85" i="15"/>
  <c r="M84" i="15"/>
  <c r="M83" i="15"/>
  <c r="M82" i="15"/>
  <c r="M81" i="15"/>
  <c r="M80" i="15"/>
  <c r="M79" i="15"/>
  <c r="M77" i="15"/>
  <c r="M76" i="15"/>
  <c r="M75" i="15"/>
  <c r="M73" i="15"/>
  <c r="M72" i="15"/>
  <c r="M71" i="15"/>
  <c r="M70" i="15"/>
  <c r="M69" i="15"/>
  <c r="M68" i="15"/>
  <c r="M67" i="15"/>
  <c r="M66" i="15"/>
  <c r="M65" i="15"/>
  <c r="M64" i="15"/>
  <c r="M63" i="15"/>
  <c r="M62" i="15"/>
  <c r="M61" i="15"/>
  <c r="M60" i="15"/>
  <c r="M59" i="15"/>
  <c r="M58" i="15"/>
  <c r="M57" i="15"/>
  <c r="M56" i="15"/>
  <c r="M55" i="15"/>
  <c r="M54" i="15"/>
  <c r="M53" i="15"/>
  <c r="M52" i="15"/>
  <c r="M51" i="15"/>
  <c r="M50" i="15"/>
  <c r="M49" i="15"/>
  <c r="M48" i="15"/>
  <c r="M47" i="15"/>
  <c r="M46" i="15"/>
  <c r="M45" i="15"/>
  <c r="M44" i="15"/>
  <c r="M43" i="15"/>
  <c r="M42" i="15"/>
  <c r="M41" i="15"/>
  <c r="M40" i="15"/>
  <c r="M39" i="15"/>
  <c r="M38" i="15"/>
  <c r="M37" i="15"/>
  <c r="M36" i="15"/>
  <c r="M35" i="15"/>
  <c r="M34" i="15"/>
  <c r="M33" i="15"/>
  <c r="M32" i="15"/>
  <c r="M31" i="15"/>
  <c r="M30" i="15"/>
  <c r="M29" i="15"/>
  <c r="M28" i="15"/>
  <c r="M27" i="15"/>
  <c r="M26" i="15"/>
  <c r="M25" i="15"/>
  <c r="M24" i="15"/>
  <c r="M23" i="15"/>
  <c r="M22" i="15"/>
  <c r="M21" i="15"/>
  <c r="M20" i="15"/>
  <c r="M18" i="15"/>
  <c r="M17" i="15"/>
  <c r="M16" i="15"/>
  <c r="M15" i="15"/>
  <c r="M14" i="15"/>
  <c r="M13" i="15"/>
  <c r="M11" i="15"/>
  <c r="M10" i="15"/>
  <c r="M9" i="15"/>
  <c r="M8" i="15"/>
  <c r="M7" i="15"/>
  <c r="M6" i="15"/>
  <c r="M5" i="15"/>
  <c r="M4" i="15"/>
  <c r="M3" i="15"/>
  <c r="M2" i="15"/>
  <c r="AE18" i="16" l="1"/>
  <c r="AE17" i="16"/>
  <c r="AE16" i="16"/>
  <c r="AE15" i="16"/>
  <c r="AE14" i="16"/>
  <c r="AE13" i="16"/>
  <c r="AE12" i="16"/>
  <c r="AF12" i="16" s="1"/>
  <c r="AE11" i="16"/>
  <c r="AG11" i="16" s="1"/>
  <c r="AE10" i="16"/>
  <c r="AE9" i="16"/>
  <c r="AE8" i="16"/>
  <c r="AE7" i="16"/>
  <c r="AE6" i="16"/>
  <c r="AE5" i="16"/>
  <c r="AE4" i="16"/>
  <c r="AF4" i="16" s="1"/>
  <c r="AE3" i="16"/>
  <c r="AG3" i="16" s="1"/>
  <c r="AE2" i="16"/>
  <c r="J3" i="16"/>
  <c r="J4" i="16" s="1"/>
  <c r="J5" i="16" s="1"/>
  <c r="J6" i="16" s="1"/>
  <c r="J7" i="16" s="1"/>
  <c r="J8" i="16" s="1"/>
  <c r="J9" i="16" s="1"/>
  <c r="J10" i="16" s="1"/>
  <c r="J11" i="16" s="1"/>
  <c r="J12" i="16" s="1"/>
  <c r="J13" i="16" s="1"/>
  <c r="J14" i="16" s="1"/>
  <c r="J15" i="16" s="1"/>
  <c r="J16" i="16" s="1"/>
  <c r="J17" i="16" s="1"/>
  <c r="J18" i="16" s="1"/>
  <c r="AG18" i="16"/>
  <c r="AF18" i="16"/>
  <c r="AG17" i="16"/>
  <c r="AF17" i="16"/>
  <c r="AG16" i="16"/>
  <c r="AF16" i="16"/>
  <c r="AG15" i="16"/>
  <c r="AF15" i="16"/>
  <c r="AG14" i="16"/>
  <c r="AF14" i="16"/>
  <c r="AG13" i="16"/>
  <c r="AF13" i="16"/>
  <c r="AG10" i="16"/>
  <c r="AF10" i="16"/>
  <c r="AG9" i="16"/>
  <c r="AF9" i="16"/>
  <c r="AG8" i="16"/>
  <c r="AF8" i="16"/>
  <c r="AG7" i="16"/>
  <c r="AF7" i="16"/>
  <c r="AG6" i="16"/>
  <c r="AF6" i="16"/>
  <c r="AG5" i="16"/>
  <c r="AF5" i="16"/>
  <c r="AG2" i="16"/>
  <c r="AF2" i="16"/>
  <c r="AL1" i="16"/>
  <c r="AK1" i="16"/>
  <c r="D4" i="17"/>
  <c r="D19" i="17"/>
  <c r="AM1" i="16"/>
  <c r="D28" i="16"/>
  <c r="D24" i="16"/>
  <c r="D23" i="16"/>
  <c r="D36" i="16"/>
  <c r="D34" i="16"/>
  <c r="J40" i="17"/>
  <c r="G38" i="17"/>
  <c r="J37" i="17"/>
  <c r="F30" i="17"/>
  <c r="D30" i="17"/>
  <c r="F28" i="17"/>
  <c r="D27" i="17"/>
  <c r="D28" i="17" s="1"/>
  <c r="F25" i="17"/>
  <c r="F26" i="17" s="1"/>
  <c r="D26" i="17"/>
  <c r="F23" i="17"/>
  <c r="D23" i="17"/>
  <c r="F21" i="17"/>
  <c r="D21" i="17"/>
  <c r="F19" i="17"/>
  <c r="F15" i="17"/>
  <c r="D15" i="17"/>
  <c r="F13" i="17"/>
  <c r="D13" i="17"/>
  <c r="F11" i="17"/>
  <c r="D11" i="17"/>
  <c r="F8" i="17"/>
  <c r="D8" i="17"/>
  <c r="F5" i="17"/>
  <c r="F6" i="17" s="1"/>
  <c r="F9" i="17" s="1"/>
  <c r="D6" i="17"/>
  <c r="F4" i="17"/>
  <c r="S18" i="16"/>
  <c r="P18" i="16"/>
  <c r="M18" i="16"/>
  <c r="S17" i="16"/>
  <c r="P17" i="16"/>
  <c r="M17" i="16"/>
  <c r="S16" i="16"/>
  <c r="P16" i="16"/>
  <c r="M16" i="16"/>
  <c r="S15" i="16"/>
  <c r="P15" i="16"/>
  <c r="M15" i="16"/>
  <c r="S14" i="16"/>
  <c r="P14" i="16"/>
  <c r="M14" i="16"/>
  <c r="S13" i="16"/>
  <c r="P13" i="16"/>
  <c r="M13" i="16"/>
  <c r="AB12" i="16"/>
  <c r="S12" i="16"/>
  <c r="P12" i="16"/>
  <c r="M12" i="16"/>
  <c r="S11" i="16"/>
  <c r="P11" i="16"/>
  <c r="M11" i="16"/>
  <c r="S10" i="16"/>
  <c r="P10" i="16"/>
  <c r="M10" i="16"/>
  <c r="S9" i="16"/>
  <c r="P9" i="16"/>
  <c r="M9" i="16"/>
  <c r="S8" i="16"/>
  <c r="P8" i="16"/>
  <c r="M8" i="16"/>
  <c r="S7" i="16"/>
  <c r="P7" i="16"/>
  <c r="M7" i="16"/>
  <c r="S6" i="16"/>
  <c r="P6" i="16"/>
  <c r="M6" i="16"/>
  <c r="S5" i="16"/>
  <c r="P5" i="16"/>
  <c r="M5" i="16"/>
  <c r="S4" i="16"/>
  <c r="P4" i="16"/>
  <c r="M4" i="16"/>
  <c r="S3" i="16"/>
  <c r="P3" i="16"/>
  <c r="M3" i="16"/>
  <c r="S2" i="16"/>
  <c r="P2" i="16"/>
  <c r="M2" i="16"/>
  <c r="D123" i="15"/>
  <c r="D112" i="15"/>
  <c r="D109" i="15" s="1"/>
  <c r="D114" i="15" s="1"/>
  <c r="D121" i="15" s="1"/>
  <c r="D111" i="15"/>
  <c r="D110" i="15"/>
  <c r="T108" i="15"/>
  <c r="Q108" i="15"/>
  <c r="N108" i="15"/>
  <c r="L108" i="15"/>
  <c r="K108" i="15"/>
  <c r="J108" i="15"/>
  <c r="AH107" i="15"/>
  <c r="AD107" i="15"/>
  <c r="AB107" i="15"/>
  <c r="Z107" i="15"/>
  <c r="V107" i="15"/>
  <c r="S107" i="15"/>
  <c r="P107" i="15"/>
  <c r="H107" i="15"/>
  <c r="G107" i="15"/>
  <c r="I107" i="15" s="1"/>
  <c r="AH106" i="15"/>
  <c r="AD106" i="15"/>
  <c r="AB106" i="15"/>
  <c r="Z106" i="15"/>
  <c r="V106" i="15"/>
  <c r="S106" i="15"/>
  <c r="P106" i="15"/>
  <c r="H106" i="15"/>
  <c r="G106" i="15"/>
  <c r="AH105" i="15"/>
  <c r="AD105" i="15"/>
  <c r="AB105" i="15"/>
  <c r="Z105" i="15"/>
  <c r="V105" i="15"/>
  <c r="S105" i="15"/>
  <c r="P105" i="15"/>
  <c r="G105" i="15"/>
  <c r="I105" i="15" s="1"/>
  <c r="AH104" i="15"/>
  <c r="AD104" i="15"/>
  <c r="AB104" i="15"/>
  <c r="Z104" i="15"/>
  <c r="V104" i="15"/>
  <c r="S104" i="15"/>
  <c r="P104" i="15"/>
  <c r="H104" i="15"/>
  <c r="G104" i="15"/>
  <c r="I104" i="15" s="1"/>
  <c r="AH103" i="15"/>
  <c r="AD103" i="15"/>
  <c r="AB103" i="15"/>
  <c r="Z103" i="15"/>
  <c r="V103" i="15"/>
  <c r="S103" i="15"/>
  <c r="P103" i="15"/>
  <c r="H103" i="15"/>
  <c r="G103" i="15"/>
  <c r="AH102" i="15"/>
  <c r="AD102" i="15"/>
  <c r="AB102" i="15"/>
  <c r="Z102" i="15"/>
  <c r="V102" i="15"/>
  <c r="S102" i="15"/>
  <c r="P102" i="15"/>
  <c r="H102" i="15"/>
  <c r="G102" i="15"/>
  <c r="AH101" i="15"/>
  <c r="AD101" i="15"/>
  <c r="AB101" i="15"/>
  <c r="Z101" i="15"/>
  <c r="V101" i="15"/>
  <c r="S101" i="15"/>
  <c r="P101" i="15"/>
  <c r="G101" i="15"/>
  <c r="I101" i="15" s="1"/>
  <c r="AH100" i="15"/>
  <c r="AD100" i="15"/>
  <c r="AB100" i="15"/>
  <c r="Z100" i="15"/>
  <c r="V100" i="15"/>
  <c r="S100" i="15"/>
  <c r="P100" i="15"/>
  <c r="G100" i="15"/>
  <c r="I100" i="15" s="1"/>
  <c r="AH99" i="15"/>
  <c r="AD99" i="15"/>
  <c r="AB99" i="15"/>
  <c r="Z99" i="15"/>
  <c r="V99" i="15"/>
  <c r="S99" i="15"/>
  <c r="P99" i="15"/>
  <c r="H99" i="15"/>
  <c r="G99" i="15"/>
  <c r="AH98" i="15"/>
  <c r="AD98" i="15"/>
  <c r="AB98" i="15"/>
  <c r="Z98" i="15"/>
  <c r="V98" i="15"/>
  <c r="S98" i="15"/>
  <c r="P98" i="15"/>
  <c r="G98" i="15"/>
  <c r="I98" i="15" s="1"/>
  <c r="AH97" i="15"/>
  <c r="AD97" i="15"/>
  <c r="AB97" i="15"/>
  <c r="Z97" i="15"/>
  <c r="V97" i="15"/>
  <c r="S97" i="15"/>
  <c r="P97" i="15"/>
  <c r="H97" i="15"/>
  <c r="G97" i="15"/>
  <c r="I97" i="15" s="1"/>
  <c r="AH96" i="15"/>
  <c r="AD96" i="15"/>
  <c r="AB96" i="15"/>
  <c r="Z96" i="15"/>
  <c r="V96" i="15"/>
  <c r="S96" i="15"/>
  <c r="P96" i="15"/>
  <c r="H96" i="15"/>
  <c r="G96" i="15"/>
  <c r="AH95" i="15"/>
  <c r="AD95" i="15"/>
  <c r="AB95" i="15"/>
  <c r="Z95" i="15"/>
  <c r="V95" i="15"/>
  <c r="S95" i="15"/>
  <c r="P95" i="15"/>
  <c r="H95" i="15"/>
  <c r="G95" i="15"/>
  <c r="I95" i="15" s="1"/>
  <c r="AH94" i="15"/>
  <c r="AD94" i="15"/>
  <c r="AB94" i="15"/>
  <c r="Z94" i="15"/>
  <c r="V94" i="15"/>
  <c r="S94" i="15"/>
  <c r="P94" i="15"/>
  <c r="G94" i="15"/>
  <c r="I94" i="15" s="1"/>
  <c r="AH93" i="15"/>
  <c r="AD93" i="15"/>
  <c r="AB93" i="15"/>
  <c r="Z93" i="15"/>
  <c r="V93" i="15"/>
  <c r="S93" i="15"/>
  <c r="P93" i="15"/>
  <c r="H93" i="15"/>
  <c r="G93" i="15"/>
  <c r="I93" i="15" s="1"/>
  <c r="AH92" i="15"/>
  <c r="AD92" i="15"/>
  <c r="AB92" i="15"/>
  <c r="Z92" i="15"/>
  <c r="V92" i="15"/>
  <c r="S92" i="15"/>
  <c r="P92" i="15"/>
  <c r="G92" i="15"/>
  <c r="I92" i="15" s="1"/>
  <c r="AH91" i="15"/>
  <c r="AD91" i="15"/>
  <c r="AB91" i="15"/>
  <c r="Z91" i="15"/>
  <c r="V91" i="15"/>
  <c r="S91" i="15"/>
  <c r="P91" i="15"/>
  <c r="H91" i="15"/>
  <c r="G91" i="15"/>
  <c r="I91" i="15" s="1"/>
  <c r="AH90" i="15"/>
  <c r="AD90" i="15"/>
  <c r="AB90" i="15"/>
  <c r="Z90" i="15"/>
  <c r="V90" i="15"/>
  <c r="S90" i="15"/>
  <c r="P90" i="15"/>
  <c r="G90" i="15"/>
  <c r="I90" i="15" s="1"/>
  <c r="AH89" i="15"/>
  <c r="AD89" i="15"/>
  <c r="AB89" i="15"/>
  <c r="Z89" i="15"/>
  <c r="V89" i="15"/>
  <c r="S89" i="15"/>
  <c r="P89" i="15"/>
  <c r="G89" i="15"/>
  <c r="I89" i="15" s="1"/>
  <c r="AH88" i="15"/>
  <c r="AD88" i="15"/>
  <c r="AB88" i="15"/>
  <c r="Z88" i="15"/>
  <c r="V88" i="15"/>
  <c r="S88" i="15"/>
  <c r="P88" i="15"/>
  <c r="G88" i="15"/>
  <c r="I88" i="15" s="1"/>
  <c r="AH87" i="15"/>
  <c r="AD87" i="15"/>
  <c r="AB87" i="15"/>
  <c r="Z87" i="15"/>
  <c r="V87" i="15"/>
  <c r="S87" i="15"/>
  <c r="P87" i="15"/>
  <c r="H87" i="15"/>
  <c r="G87" i="15"/>
  <c r="I87" i="15" s="1"/>
  <c r="AH86" i="15"/>
  <c r="AD86" i="15"/>
  <c r="AB86" i="15"/>
  <c r="Z86" i="15"/>
  <c r="V86" i="15"/>
  <c r="S86" i="15"/>
  <c r="P86" i="15"/>
  <c r="H86" i="15"/>
  <c r="G86" i="15"/>
  <c r="I86" i="15" s="1"/>
  <c r="AH85" i="15"/>
  <c r="AD85" i="15"/>
  <c r="AB85" i="15"/>
  <c r="Z85" i="15"/>
  <c r="V85" i="15"/>
  <c r="S85" i="15"/>
  <c r="P85" i="15"/>
  <c r="H85" i="15"/>
  <c r="G85" i="15"/>
  <c r="I85" i="15" s="1"/>
  <c r="AH84" i="15"/>
  <c r="AD84" i="15"/>
  <c r="AB84" i="15"/>
  <c r="Z84" i="15"/>
  <c r="V84" i="15"/>
  <c r="S84" i="15"/>
  <c r="P84" i="15"/>
  <c r="H84" i="15"/>
  <c r="G84" i="15"/>
  <c r="AH83" i="15"/>
  <c r="AD83" i="15"/>
  <c r="AB83" i="15"/>
  <c r="Z83" i="15"/>
  <c r="V83" i="15"/>
  <c r="S83" i="15"/>
  <c r="P83" i="15"/>
  <c r="H83" i="15"/>
  <c r="G83" i="15"/>
  <c r="AH82" i="15"/>
  <c r="AD82" i="15"/>
  <c r="AB82" i="15"/>
  <c r="Z82" i="15"/>
  <c r="V82" i="15"/>
  <c r="S82" i="15"/>
  <c r="P82" i="15"/>
  <c r="H82" i="15"/>
  <c r="G82" i="15"/>
  <c r="AH81" i="15"/>
  <c r="AD81" i="15"/>
  <c r="AB81" i="15"/>
  <c r="Z81" i="15"/>
  <c r="V81" i="15"/>
  <c r="S81" i="15"/>
  <c r="P81" i="15"/>
  <c r="G81" i="15"/>
  <c r="I81" i="15" s="1"/>
  <c r="AH80" i="15"/>
  <c r="AD80" i="15"/>
  <c r="AB80" i="15"/>
  <c r="Z80" i="15"/>
  <c r="V80" i="15"/>
  <c r="S80" i="15"/>
  <c r="P80" i="15"/>
  <c r="H80" i="15"/>
  <c r="G80" i="15"/>
  <c r="AH79" i="15"/>
  <c r="AD79" i="15"/>
  <c r="AB79" i="15"/>
  <c r="Z79" i="15"/>
  <c r="V79" i="15"/>
  <c r="S79" i="15"/>
  <c r="P79" i="15"/>
  <c r="H79" i="15"/>
  <c r="G79" i="15"/>
  <c r="AH78" i="15"/>
  <c r="AD78" i="15"/>
  <c r="AB78" i="15"/>
  <c r="Z78" i="15"/>
  <c r="V78" i="15"/>
  <c r="S78" i="15"/>
  <c r="P78" i="15"/>
  <c r="G78" i="15"/>
  <c r="I78" i="15" s="1"/>
  <c r="AH77" i="15"/>
  <c r="AD77" i="15"/>
  <c r="AB77" i="15"/>
  <c r="Z77" i="15"/>
  <c r="V77" i="15"/>
  <c r="S77" i="15"/>
  <c r="P77" i="15"/>
  <c r="G77" i="15"/>
  <c r="I77" i="15" s="1"/>
  <c r="AH76" i="15"/>
  <c r="AD76" i="15"/>
  <c r="AB76" i="15"/>
  <c r="Z76" i="15"/>
  <c r="V76" i="15"/>
  <c r="S76" i="15"/>
  <c r="P76" i="15"/>
  <c r="H76" i="15"/>
  <c r="G76" i="15"/>
  <c r="I76" i="15" s="1"/>
  <c r="AH75" i="15"/>
  <c r="AD75" i="15"/>
  <c r="AB75" i="15"/>
  <c r="Z75" i="15"/>
  <c r="V75" i="15"/>
  <c r="S75" i="15"/>
  <c r="P75" i="15"/>
  <c r="H75" i="15"/>
  <c r="G75" i="15"/>
  <c r="AH74" i="15"/>
  <c r="AD74" i="15"/>
  <c r="AB74" i="15"/>
  <c r="Z74" i="15"/>
  <c r="V74" i="15"/>
  <c r="S74" i="15"/>
  <c r="P74" i="15"/>
  <c r="G74" i="15"/>
  <c r="I74" i="15" s="1"/>
  <c r="AH73" i="15"/>
  <c r="AD73" i="15"/>
  <c r="AB73" i="15"/>
  <c r="Z73" i="15"/>
  <c r="V73" i="15"/>
  <c r="S73" i="15"/>
  <c r="P73" i="15"/>
  <c r="H73" i="15"/>
  <c r="G73" i="15"/>
  <c r="I73" i="15" s="1"/>
  <c r="AH72" i="15"/>
  <c r="AD72" i="15"/>
  <c r="AB72" i="15"/>
  <c r="Z72" i="15"/>
  <c r="V72" i="15"/>
  <c r="S72" i="15"/>
  <c r="P72" i="15"/>
  <c r="G72" i="15"/>
  <c r="I72" i="15" s="1"/>
  <c r="AH71" i="15"/>
  <c r="AD71" i="15"/>
  <c r="AB71" i="15"/>
  <c r="Z71" i="15"/>
  <c r="V71" i="15"/>
  <c r="S71" i="15"/>
  <c r="P71" i="15"/>
  <c r="H71" i="15"/>
  <c r="G71" i="15"/>
  <c r="I71" i="15" s="1"/>
  <c r="AH70" i="15"/>
  <c r="AD70" i="15"/>
  <c r="AB70" i="15"/>
  <c r="Z70" i="15"/>
  <c r="V70" i="15"/>
  <c r="S70" i="15"/>
  <c r="P70" i="15"/>
  <c r="G70" i="15"/>
  <c r="I70" i="15" s="1"/>
  <c r="AH69" i="15"/>
  <c r="AD69" i="15"/>
  <c r="AB69" i="15"/>
  <c r="Z69" i="15"/>
  <c r="V69" i="15"/>
  <c r="S69" i="15"/>
  <c r="P69" i="15"/>
  <c r="H69" i="15"/>
  <c r="G69" i="15"/>
  <c r="I69" i="15" s="1"/>
  <c r="AH68" i="15"/>
  <c r="AD68" i="15"/>
  <c r="AB68" i="15"/>
  <c r="Z68" i="15"/>
  <c r="V68" i="15"/>
  <c r="S68" i="15"/>
  <c r="P68" i="15"/>
  <c r="H68" i="15"/>
  <c r="G68" i="15"/>
  <c r="AH67" i="15"/>
  <c r="AD67" i="15"/>
  <c r="AB67" i="15"/>
  <c r="Z67" i="15"/>
  <c r="V67" i="15"/>
  <c r="S67" i="15"/>
  <c r="P67" i="15"/>
  <c r="G67" i="15"/>
  <c r="I67" i="15" s="1"/>
  <c r="AH66" i="15"/>
  <c r="AD66" i="15"/>
  <c r="AB66" i="15"/>
  <c r="Z66" i="15"/>
  <c r="V66" i="15"/>
  <c r="S66" i="15"/>
  <c r="P66" i="15"/>
  <c r="H66" i="15"/>
  <c r="G66" i="15"/>
  <c r="AH65" i="15"/>
  <c r="AD65" i="15"/>
  <c r="AB65" i="15"/>
  <c r="Z65" i="15"/>
  <c r="V65" i="15"/>
  <c r="S65" i="15"/>
  <c r="P65" i="15"/>
  <c r="H65" i="15"/>
  <c r="G65" i="15"/>
  <c r="I65" i="15" s="1"/>
  <c r="AH64" i="15"/>
  <c r="AD64" i="15"/>
  <c r="AB64" i="15"/>
  <c r="Z64" i="15"/>
  <c r="V64" i="15"/>
  <c r="S64" i="15"/>
  <c r="P64" i="15"/>
  <c r="H64" i="15"/>
  <c r="G64" i="15"/>
  <c r="I64" i="15" s="1"/>
  <c r="AH63" i="15"/>
  <c r="AD63" i="15"/>
  <c r="AB63" i="15"/>
  <c r="Z63" i="15"/>
  <c r="V63" i="15"/>
  <c r="S63" i="15"/>
  <c r="P63" i="15"/>
  <c r="H63" i="15"/>
  <c r="G63" i="15"/>
  <c r="I63" i="15" s="1"/>
  <c r="AH62" i="15"/>
  <c r="AD62" i="15"/>
  <c r="AB62" i="15"/>
  <c r="Z62" i="15"/>
  <c r="V62" i="15"/>
  <c r="S62" i="15"/>
  <c r="P62" i="15"/>
  <c r="W62" i="15"/>
  <c r="H62" i="15"/>
  <c r="G62" i="15"/>
  <c r="AH61" i="15"/>
  <c r="AD61" i="15"/>
  <c r="AB61" i="15"/>
  <c r="Z61" i="15"/>
  <c r="V61" i="15"/>
  <c r="S61" i="15"/>
  <c r="P61" i="15"/>
  <c r="H61" i="15"/>
  <c r="G61" i="15"/>
  <c r="AH60" i="15"/>
  <c r="AD60" i="15"/>
  <c r="AB60" i="15"/>
  <c r="Z60" i="15"/>
  <c r="V60" i="15"/>
  <c r="S60" i="15"/>
  <c r="P60" i="15"/>
  <c r="H60" i="15"/>
  <c r="G60" i="15"/>
  <c r="AH59" i="15"/>
  <c r="AD59" i="15"/>
  <c r="AB59" i="15"/>
  <c r="Z59" i="15"/>
  <c r="V59" i="15"/>
  <c r="S59" i="15"/>
  <c r="P59" i="15"/>
  <c r="H59" i="15"/>
  <c r="G59" i="15"/>
  <c r="I59" i="15" s="1"/>
  <c r="AH58" i="15"/>
  <c r="AD58" i="15"/>
  <c r="AB58" i="15"/>
  <c r="Z58" i="15"/>
  <c r="V58" i="15"/>
  <c r="S58" i="15"/>
  <c r="P58" i="15"/>
  <c r="H58" i="15"/>
  <c r="G58" i="15"/>
  <c r="AH57" i="15"/>
  <c r="AD57" i="15"/>
  <c r="AB57" i="15"/>
  <c r="Z57" i="15"/>
  <c r="V57" i="15"/>
  <c r="S57" i="15"/>
  <c r="P57" i="15"/>
  <c r="H57" i="15"/>
  <c r="I57" i="15" s="1"/>
  <c r="G57" i="15"/>
  <c r="AH56" i="15"/>
  <c r="AD56" i="15"/>
  <c r="AB56" i="15"/>
  <c r="Z56" i="15"/>
  <c r="V56" i="15"/>
  <c r="S56" i="15"/>
  <c r="P56" i="15"/>
  <c r="G56" i="15"/>
  <c r="I56" i="15" s="1"/>
  <c r="AH55" i="15"/>
  <c r="AD55" i="15"/>
  <c r="AB55" i="15"/>
  <c r="Z55" i="15"/>
  <c r="V55" i="15"/>
  <c r="S55" i="15"/>
  <c r="P55" i="15"/>
  <c r="G55" i="15"/>
  <c r="I55" i="15" s="1"/>
  <c r="AH54" i="15"/>
  <c r="AD54" i="15"/>
  <c r="AB54" i="15"/>
  <c r="Z54" i="15"/>
  <c r="V54" i="15"/>
  <c r="S54" i="15"/>
  <c r="P54" i="15"/>
  <c r="H54" i="15"/>
  <c r="G54" i="15"/>
  <c r="AH53" i="15"/>
  <c r="AD53" i="15"/>
  <c r="AB53" i="15"/>
  <c r="Z53" i="15"/>
  <c r="V53" i="15"/>
  <c r="S53" i="15"/>
  <c r="P53" i="15"/>
  <c r="H53" i="15"/>
  <c r="G53" i="15"/>
  <c r="AH52" i="15"/>
  <c r="AD52" i="15"/>
  <c r="AB52" i="15"/>
  <c r="Z52" i="15"/>
  <c r="V52" i="15"/>
  <c r="S52" i="15"/>
  <c r="P52" i="15"/>
  <c r="G52" i="15"/>
  <c r="I52" i="15" s="1"/>
  <c r="AH51" i="15"/>
  <c r="AD51" i="15"/>
  <c r="AB51" i="15"/>
  <c r="Z51" i="15"/>
  <c r="V51" i="15"/>
  <c r="S51" i="15"/>
  <c r="P51" i="15"/>
  <c r="G51" i="15"/>
  <c r="I51" i="15" s="1"/>
  <c r="AH50" i="15"/>
  <c r="AD50" i="15"/>
  <c r="AB50" i="15"/>
  <c r="Z50" i="15"/>
  <c r="V50" i="15"/>
  <c r="S50" i="15"/>
  <c r="P50" i="15"/>
  <c r="G50" i="15"/>
  <c r="I50" i="15" s="1"/>
  <c r="AH49" i="15"/>
  <c r="AD49" i="15"/>
  <c r="AB49" i="15"/>
  <c r="Z49" i="15"/>
  <c r="V49" i="15"/>
  <c r="S49" i="15"/>
  <c r="P49" i="15"/>
  <c r="G49" i="15"/>
  <c r="I49" i="15" s="1"/>
  <c r="AH48" i="15"/>
  <c r="AD48" i="15"/>
  <c r="AB48" i="15"/>
  <c r="Z48" i="15"/>
  <c r="V48" i="15"/>
  <c r="S48" i="15"/>
  <c r="P48" i="15"/>
  <c r="G48" i="15"/>
  <c r="I48" i="15" s="1"/>
  <c r="AH47" i="15"/>
  <c r="AD47" i="15"/>
  <c r="AB47" i="15"/>
  <c r="Z47" i="15"/>
  <c r="V47" i="15"/>
  <c r="S47" i="15"/>
  <c r="P47" i="15"/>
  <c r="G47" i="15"/>
  <c r="I47" i="15" s="1"/>
  <c r="AH46" i="15"/>
  <c r="AD46" i="15"/>
  <c r="AB46" i="15"/>
  <c r="Z46" i="15"/>
  <c r="V46" i="15"/>
  <c r="S46" i="15"/>
  <c r="P46" i="15"/>
  <c r="H46" i="15"/>
  <c r="G46" i="15"/>
  <c r="AH45" i="15"/>
  <c r="AD45" i="15"/>
  <c r="AB45" i="15"/>
  <c r="Z45" i="15"/>
  <c r="V45" i="15"/>
  <c r="S45" i="15"/>
  <c r="P45" i="15"/>
  <c r="G45" i="15"/>
  <c r="I45" i="15" s="1"/>
  <c r="AH44" i="15"/>
  <c r="AD44" i="15"/>
  <c r="AB44" i="15"/>
  <c r="Z44" i="15"/>
  <c r="V44" i="15"/>
  <c r="S44" i="15"/>
  <c r="P44" i="15"/>
  <c r="W44" i="15" s="1"/>
  <c r="G44" i="15"/>
  <c r="I44" i="15" s="1"/>
  <c r="AH43" i="15"/>
  <c r="AD43" i="15"/>
  <c r="AB43" i="15"/>
  <c r="Z43" i="15"/>
  <c r="V43" i="15"/>
  <c r="S43" i="15"/>
  <c r="P43" i="15"/>
  <c r="G43" i="15"/>
  <c r="I43" i="15" s="1"/>
  <c r="AH42" i="15"/>
  <c r="AD42" i="15"/>
  <c r="AB42" i="15"/>
  <c r="Z42" i="15"/>
  <c r="V42" i="15"/>
  <c r="S42" i="15"/>
  <c r="P42" i="15"/>
  <c r="H42" i="15"/>
  <c r="G42" i="15"/>
  <c r="AH41" i="15"/>
  <c r="AD41" i="15"/>
  <c r="AB41" i="15"/>
  <c r="Z41" i="15"/>
  <c r="V41" i="15"/>
  <c r="S41" i="15"/>
  <c r="P41" i="15"/>
  <c r="H41" i="15"/>
  <c r="G41" i="15"/>
  <c r="AH40" i="15"/>
  <c r="AD40" i="15"/>
  <c r="AB40" i="15"/>
  <c r="Z40" i="15"/>
  <c r="V40" i="15"/>
  <c r="S40" i="15"/>
  <c r="P40" i="15"/>
  <c r="H40" i="15"/>
  <c r="G40" i="15"/>
  <c r="I40" i="15" s="1"/>
  <c r="AH39" i="15"/>
  <c r="AD39" i="15"/>
  <c r="AB39" i="15"/>
  <c r="Z39" i="15"/>
  <c r="V39" i="15"/>
  <c r="S39" i="15"/>
  <c r="P39" i="15"/>
  <c r="G39" i="15"/>
  <c r="I39" i="15" s="1"/>
  <c r="AH38" i="15"/>
  <c r="AD38" i="15"/>
  <c r="AB38" i="15"/>
  <c r="Z38" i="15"/>
  <c r="V38" i="15"/>
  <c r="S38" i="15"/>
  <c r="P38" i="15"/>
  <c r="H38" i="15"/>
  <c r="G38" i="15"/>
  <c r="AH37" i="15"/>
  <c r="AD37" i="15"/>
  <c r="AB37" i="15"/>
  <c r="Z37" i="15"/>
  <c r="V37" i="15"/>
  <c r="S37" i="15"/>
  <c r="P37" i="15"/>
  <c r="H37" i="15"/>
  <c r="G37" i="15"/>
  <c r="AH36" i="15"/>
  <c r="AD36" i="15"/>
  <c r="AB36" i="15"/>
  <c r="Z36" i="15"/>
  <c r="V36" i="15"/>
  <c r="S36" i="15"/>
  <c r="P36" i="15"/>
  <c r="H36" i="15"/>
  <c r="G36" i="15"/>
  <c r="AH35" i="15"/>
  <c r="AD35" i="15"/>
  <c r="AB35" i="15"/>
  <c r="Z35" i="15"/>
  <c r="V35" i="15"/>
  <c r="S35" i="15"/>
  <c r="P35" i="15"/>
  <c r="H35" i="15"/>
  <c r="G35" i="15"/>
  <c r="I35" i="15" s="1"/>
  <c r="AH34" i="15"/>
  <c r="AD34" i="15"/>
  <c r="AB34" i="15"/>
  <c r="Z34" i="15"/>
  <c r="V34" i="15"/>
  <c r="S34" i="15"/>
  <c r="P34" i="15"/>
  <c r="H34" i="15"/>
  <c r="G34" i="15"/>
  <c r="AH33" i="15"/>
  <c r="AD33" i="15"/>
  <c r="AB33" i="15"/>
  <c r="Z33" i="15"/>
  <c r="V33" i="15"/>
  <c r="S33" i="15"/>
  <c r="P33" i="15"/>
  <c r="H33" i="15"/>
  <c r="G33" i="15"/>
  <c r="AH32" i="15"/>
  <c r="AD32" i="15"/>
  <c r="AB32" i="15"/>
  <c r="Z32" i="15"/>
  <c r="V32" i="15"/>
  <c r="S32" i="15"/>
  <c r="P32" i="15"/>
  <c r="G32" i="15"/>
  <c r="I32" i="15" s="1"/>
  <c r="AH31" i="15"/>
  <c r="AD31" i="15"/>
  <c r="AB31" i="15"/>
  <c r="Z31" i="15"/>
  <c r="V31" i="15"/>
  <c r="S31" i="15"/>
  <c r="P31" i="15"/>
  <c r="G31" i="15"/>
  <c r="I31" i="15" s="1"/>
  <c r="AH30" i="15"/>
  <c r="AD30" i="15"/>
  <c r="AB30" i="15"/>
  <c r="Z30" i="15"/>
  <c r="V30" i="15"/>
  <c r="S30" i="15"/>
  <c r="P30" i="15"/>
  <c r="G30" i="15"/>
  <c r="I30" i="15" s="1"/>
  <c r="AH29" i="15"/>
  <c r="AD29" i="15"/>
  <c r="AB29" i="15"/>
  <c r="Z29" i="15"/>
  <c r="V29" i="15"/>
  <c r="S29" i="15"/>
  <c r="P29" i="15"/>
  <c r="H29" i="15"/>
  <c r="G29" i="15"/>
  <c r="I29" i="15" s="1"/>
  <c r="AH28" i="15"/>
  <c r="AD28" i="15"/>
  <c r="AB28" i="15"/>
  <c r="Z28" i="15"/>
  <c r="V28" i="15"/>
  <c r="S28" i="15"/>
  <c r="P28" i="15"/>
  <c r="H28" i="15"/>
  <c r="G28" i="15"/>
  <c r="AH27" i="15"/>
  <c r="AD27" i="15"/>
  <c r="AB27" i="15"/>
  <c r="Z27" i="15"/>
  <c r="V27" i="15"/>
  <c r="S27" i="15"/>
  <c r="P27" i="15"/>
  <c r="H27" i="15"/>
  <c r="G27" i="15"/>
  <c r="AH26" i="15"/>
  <c r="AD26" i="15"/>
  <c r="AB26" i="15"/>
  <c r="Z26" i="15"/>
  <c r="V26" i="15"/>
  <c r="S26" i="15"/>
  <c r="P26" i="15"/>
  <c r="G26" i="15"/>
  <c r="I26" i="15" s="1"/>
  <c r="AH25" i="15"/>
  <c r="AD25" i="15"/>
  <c r="AB25" i="15"/>
  <c r="Z25" i="15"/>
  <c r="V25" i="15"/>
  <c r="S25" i="15"/>
  <c r="P25" i="15"/>
  <c r="H25" i="15"/>
  <c r="G25" i="15"/>
  <c r="AH24" i="15"/>
  <c r="AD24" i="15"/>
  <c r="AB24" i="15"/>
  <c r="Z24" i="15"/>
  <c r="V24" i="15"/>
  <c r="S24" i="15"/>
  <c r="P24" i="15"/>
  <c r="G24" i="15"/>
  <c r="I24" i="15" s="1"/>
  <c r="AH23" i="15"/>
  <c r="AD23" i="15"/>
  <c r="AB23" i="15"/>
  <c r="Z23" i="15"/>
  <c r="V23" i="15"/>
  <c r="S23" i="15"/>
  <c r="P23" i="15"/>
  <c r="H23" i="15"/>
  <c r="G23" i="15"/>
  <c r="AH22" i="15"/>
  <c r="AD22" i="15"/>
  <c r="AB22" i="15"/>
  <c r="Z22" i="15"/>
  <c r="V22" i="15"/>
  <c r="S22" i="15"/>
  <c r="P22" i="15"/>
  <c r="G22" i="15"/>
  <c r="I22" i="15" s="1"/>
  <c r="AH21" i="15"/>
  <c r="AD21" i="15"/>
  <c r="AB21" i="15"/>
  <c r="Z21" i="15"/>
  <c r="V21" i="15"/>
  <c r="S21" i="15"/>
  <c r="P21" i="15"/>
  <c r="G21" i="15"/>
  <c r="I21" i="15" s="1"/>
  <c r="AH20" i="15"/>
  <c r="AD20" i="15"/>
  <c r="AB20" i="15"/>
  <c r="Z20" i="15"/>
  <c r="V20" i="15"/>
  <c r="S20" i="15"/>
  <c r="P20" i="15"/>
  <c r="H20" i="15"/>
  <c r="G20" i="15"/>
  <c r="I20" i="15" s="1"/>
  <c r="AH19" i="15"/>
  <c r="AD19" i="15"/>
  <c r="AB19" i="15"/>
  <c r="Z19" i="15"/>
  <c r="V19" i="15"/>
  <c r="S19" i="15"/>
  <c r="P19" i="15"/>
  <c r="G19" i="15"/>
  <c r="I19" i="15" s="1"/>
  <c r="AH18" i="15"/>
  <c r="AD18" i="15"/>
  <c r="AB18" i="15"/>
  <c r="Z18" i="15"/>
  <c r="V18" i="15"/>
  <c r="S18" i="15"/>
  <c r="P18" i="15"/>
  <c r="H18" i="15"/>
  <c r="G18" i="15"/>
  <c r="AH17" i="15"/>
  <c r="AD17" i="15"/>
  <c r="AB17" i="15"/>
  <c r="Z17" i="15"/>
  <c r="V17" i="15"/>
  <c r="S17" i="15"/>
  <c r="P17" i="15"/>
  <c r="H17" i="15"/>
  <c r="G17" i="15"/>
  <c r="AH16" i="15"/>
  <c r="AD16" i="15"/>
  <c r="AB16" i="15"/>
  <c r="Z16" i="15"/>
  <c r="V16" i="15"/>
  <c r="S16" i="15"/>
  <c r="P16" i="15"/>
  <c r="H16" i="15"/>
  <c r="G16" i="15"/>
  <c r="AH15" i="15"/>
  <c r="AD15" i="15"/>
  <c r="AB15" i="15"/>
  <c r="Z15" i="15"/>
  <c r="V15" i="15"/>
  <c r="S15" i="15"/>
  <c r="P15" i="15"/>
  <c r="W15" i="15" s="1"/>
  <c r="G15" i="15"/>
  <c r="I15" i="15" s="1"/>
  <c r="AH14" i="15"/>
  <c r="AD14" i="15"/>
  <c r="AB14" i="15"/>
  <c r="Z14" i="15"/>
  <c r="V14" i="15"/>
  <c r="S14" i="15"/>
  <c r="P14" i="15"/>
  <c r="G14" i="15"/>
  <c r="I14" i="15" s="1"/>
  <c r="AH13" i="15"/>
  <c r="AD13" i="15"/>
  <c r="AB13" i="15"/>
  <c r="Z13" i="15"/>
  <c r="V13" i="15"/>
  <c r="S13" i="15"/>
  <c r="P13" i="15"/>
  <c r="H13" i="15"/>
  <c r="G13" i="15"/>
  <c r="AH12" i="15"/>
  <c r="AD12" i="15"/>
  <c r="AB12" i="15"/>
  <c r="Z12" i="15"/>
  <c r="V12" i="15"/>
  <c r="S12" i="15"/>
  <c r="P12" i="15"/>
  <c r="H12" i="15"/>
  <c r="G12" i="15"/>
  <c r="AH11" i="15"/>
  <c r="AD11" i="15"/>
  <c r="AB11" i="15"/>
  <c r="Z11" i="15"/>
  <c r="V11" i="15"/>
  <c r="S11" i="15"/>
  <c r="P11" i="15"/>
  <c r="G11" i="15"/>
  <c r="I11" i="15" s="1"/>
  <c r="AH10" i="15"/>
  <c r="AD10" i="15"/>
  <c r="AB10" i="15"/>
  <c r="Z10" i="15"/>
  <c r="V10" i="15"/>
  <c r="S10" i="15"/>
  <c r="P10" i="15"/>
  <c r="G10" i="15"/>
  <c r="I10" i="15" s="1"/>
  <c r="AH9" i="15"/>
  <c r="AD9" i="15"/>
  <c r="AB9" i="15"/>
  <c r="Z9" i="15"/>
  <c r="V9" i="15"/>
  <c r="S9" i="15"/>
  <c r="P9" i="15"/>
  <c r="G9" i="15"/>
  <c r="I9" i="15" s="1"/>
  <c r="AH8" i="15"/>
  <c r="AD8" i="15"/>
  <c r="AB8" i="15"/>
  <c r="Z8" i="15"/>
  <c r="V8" i="15"/>
  <c r="S8" i="15"/>
  <c r="P8" i="15"/>
  <c r="H8" i="15"/>
  <c r="G8" i="15"/>
  <c r="I8" i="15" s="1"/>
  <c r="AH7" i="15"/>
  <c r="AD7" i="15"/>
  <c r="AB7" i="15"/>
  <c r="Z7" i="15"/>
  <c r="V7" i="15"/>
  <c r="S7" i="15"/>
  <c r="P7" i="15"/>
  <c r="H7" i="15"/>
  <c r="G7" i="15"/>
  <c r="AH6" i="15"/>
  <c r="AD6" i="15"/>
  <c r="AB6" i="15"/>
  <c r="Z6" i="15"/>
  <c r="V6" i="15"/>
  <c r="S6" i="15"/>
  <c r="P6" i="15"/>
  <c r="H6" i="15"/>
  <c r="G6" i="15"/>
  <c r="AH5" i="15"/>
  <c r="AD5" i="15"/>
  <c r="AB5" i="15"/>
  <c r="Z5" i="15"/>
  <c r="V5" i="15"/>
  <c r="S5" i="15"/>
  <c r="P5" i="15"/>
  <c r="H5" i="15"/>
  <c r="G5" i="15"/>
  <c r="I5" i="15" s="1"/>
  <c r="AH4" i="15"/>
  <c r="AD4" i="15"/>
  <c r="AB4" i="15"/>
  <c r="Z4" i="15"/>
  <c r="V4" i="15"/>
  <c r="S4" i="15"/>
  <c r="P4" i="15"/>
  <c r="H4" i="15"/>
  <c r="G4" i="15"/>
  <c r="A4" i="15"/>
  <c r="A5" i="15" s="1"/>
  <c r="A6" i="15" s="1"/>
  <c r="A7" i="15" s="1"/>
  <c r="A8" i="15" s="1"/>
  <c r="A9" i="15" s="1"/>
  <c r="A10" i="15" s="1"/>
  <c r="A11" i="15" s="1"/>
  <c r="A12" i="15" s="1"/>
  <c r="A13" i="15" s="1"/>
  <c r="A14" i="15" s="1"/>
  <c r="A15" i="15" s="1"/>
  <c r="A16" i="15" s="1"/>
  <c r="A17" i="15" s="1"/>
  <c r="A18" i="15" s="1"/>
  <c r="A19" i="15" s="1"/>
  <c r="A20" i="15" s="1"/>
  <c r="A21" i="15" s="1"/>
  <c r="A22" i="15" s="1"/>
  <c r="A23" i="15" s="1"/>
  <c r="A24" i="15" s="1"/>
  <c r="A25" i="15" s="1"/>
  <c r="A26" i="15" s="1"/>
  <c r="A27" i="15" s="1"/>
  <c r="A28" i="15" s="1"/>
  <c r="A29" i="15" s="1"/>
  <c r="A30" i="15" s="1"/>
  <c r="A31" i="15" s="1"/>
  <c r="A32" i="15" s="1"/>
  <c r="A33" i="15" s="1"/>
  <c r="A34" i="15" s="1"/>
  <c r="A35" i="15" s="1"/>
  <c r="A36" i="15" s="1"/>
  <c r="A37" i="15" s="1"/>
  <c r="A38" i="15" s="1"/>
  <c r="A39" i="15" s="1"/>
  <c r="A40" i="15" s="1"/>
  <c r="A41" i="15" s="1"/>
  <c r="A42" i="15" s="1"/>
  <c r="A43" i="15" s="1"/>
  <c r="A44" i="15" s="1"/>
  <c r="A45" i="15" s="1"/>
  <c r="A46" i="15" s="1"/>
  <c r="A47" i="15" s="1"/>
  <c r="A48" i="15" s="1"/>
  <c r="A49" i="15" s="1"/>
  <c r="A50" i="15" s="1"/>
  <c r="A51" i="15" s="1"/>
  <c r="A52" i="15" s="1"/>
  <c r="A53" i="15" s="1"/>
  <c r="A54" i="15" s="1"/>
  <c r="A55" i="15" s="1"/>
  <c r="A56" i="15" s="1"/>
  <c r="A57" i="15" s="1"/>
  <c r="A58" i="15" s="1"/>
  <c r="A59" i="15" s="1"/>
  <c r="A60" i="15" s="1"/>
  <c r="A61" i="15" s="1"/>
  <c r="A62" i="15" s="1"/>
  <c r="A63" i="15" s="1"/>
  <c r="A64" i="15" s="1"/>
  <c r="A65" i="15" s="1"/>
  <c r="A66" i="15" s="1"/>
  <c r="A67" i="15" s="1"/>
  <c r="A68" i="15" s="1"/>
  <c r="A69" i="15" s="1"/>
  <c r="A70" i="15" s="1"/>
  <c r="A71" i="15" s="1"/>
  <c r="A72" i="15" s="1"/>
  <c r="A73" i="15" s="1"/>
  <c r="A74" i="15" s="1"/>
  <c r="A75" i="15" s="1"/>
  <c r="A76" i="15" s="1"/>
  <c r="A77" i="15" s="1"/>
  <c r="A78" i="15" s="1"/>
  <c r="A79" i="15" s="1"/>
  <c r="A80" i="15" s="1"/>
  <c r="A81" i="15" s="1"/>
  <c r="A82" i="15" s="1"/>
  <c r="A83" i="15" s="1"/>
  <c r="A84" i="15" s="1"/>
  <c r="A85" i="15" s="1"/>
  <c r="A86" i="15" s="1"/>
  <c r="A87" i="15" s="1"/>
  <c r="A88" i="15" s="1"/>
  <c r="A89" i="15" s="1"/>
  <c r="A90" i="15" s="1"/>
  <c r="A91" i="15" s="1"/>
  <c r="A92" i="15" s="1"/>
  <c r="A93" i="15" s="1"/>
  <c r="A94" i="15" s="1"/>
  <c r="A95" i="15" s="1"/>
  <c r="A96" i="15" s="1"/>
  <c r="A97" i="15" s="1"/>
  <c r="A98" i="15" s="1"/>
  <c r="A99" i="15" s="1"/>
  <c r="A100" i="15" s="1"/>
  <c r="A101" i="15" s="1"/>
  <c r="A102" i="15" s="1"/>
  <c r="A103" i="15" s="1"/>
  <c r="A104" i="15" s="1"/>
  <c r="A105" i="15" s="1"/>
  <c r="A106" i="15" s="1"/>
  <c r="A107" i="15" s="1"/>
  <c r="AH3" i="15"/>
  <c r="AD3" i="15"/>
  <c r="AB3" i="15"/>
  <c r="Z3" i="15"/>
  <c r="V3" i="15"/>
  <c r="S3" i="15"/>
  <c r="P3" i="15"/>
  <c r="H3" i="15"/>
  <c r="G3" i="15"/>
  <c r="A3" i="15"/>
  <c r="AH2" i="15"/>
  <c r="AD2" i="15"/>
  <c r="AB2" i="15"/>
  <c r="Z2" i="15"/>
  <c r="V2" i="15"/>
  <c r="S2" i="15"/>
  <c r="P2" i="15"/>
  <c r="H2" i="15"/>
  <c r="G2" i="15"/>
  <c r="AO1" i="15"/>
  <c r="AJ40" i="15" s="1"/>
  <c r="AN1" i="15"/>
  <c r="AI32" i="15" s="1"/>
  <c r="J40" i="14"/>
  <c r="F38" i="14"/>
  <c r="G38" i="14" s="1"/>
  <c r="F37" i="14"/>
  <c r="J37" i="14" s="1"/>
  <c r="F30" i="14"/>
  <c r="D30" i="14"/>
  <c r="F28" i="14"/>
  <c r="D27" i="14"/>
  <c r="D28" i="14" s="1"/>
  <c r="D26" i="14"/>
  <c r="F25" i="14"/>
  <c r="F26" i="14" s="1"/>
  <c r="F31" i="14" s="1"/>
  <c r="D25" i="14"/>
  <c r="F23" i="14"/>
  <c r="F24" i="14" s="1"/>
  <c r="F32" i="14" s="1"/>
  <c r="D23" i="14"/>
  <c r="D24" i="14" s="1"/>
  <c r="F21" i="14"/>
  <c r="D21" i="14"/>
  <c r="D20" i="14"/>
  <c r="F19" i="14"/>
  <c r="D19" i="14"/>
  <c r="F16" i="14"/>
  <c r="F15" i="14"/>
  <c r="D15" i="14"/>
  <c r="F13" i="14"/>
  <c r="D13" i="14"/>
  <c r="F11" i="14"/>
  <c r="D11" i="14"/>
  <c r="D16" i="14" s="1"/>
  <c r="F8" i="14"/>
  <c r="D8" i="14"/>
  <c r="F5" i="14"/>
  <c r="F6" i="14" s="1"/>
  <c r="F9" i="14" s="1"/>
  <c r="D5" i="14"/>
  <c r="D6" i="14" s="1"/>
  <c r="F4" i="14"/>
  <c r="D4" i="14"/>
  <c r="AE54" i="15" l="1"/>
  <c r="W95" i="15"/>
  <c r="W36" i="15"/>
  <c r="W107" i="15"/>
  <c r="AE7" i="15"/>
  <c r="I12" i="15"/>
  <c r="AE15" i="15"/>
  <c r="AF15" i="15" s="1"/>
  <c r="AG15" i="15" s="1"/>
  <c r="I18" i="15"/>
  <c r="W39" i="15"/>
  <c r="I46" i="15"/>
  <c r="AE74" i="15"/>
  <c r="W92" i="15"/>
  <c r="AE95" i="15"/>
  <c r="AF95" i="15" s="1"/>
  <c r="AG95" i="15" s="1"/>
  <c r="I4" i="15"/>
  <c r="I7" i="15"/>
  <c r="W22" i="15"/>
  <c r="I23" i="15"/>
  <c r="I62" i="15"/>
  <c r="I99" i="15"/>
  <c r="I13" i="15"/>
  <c r="W16" i="15"/>
  <c r="I17" i="15"/>
  <c r="AE21" i="15"/>
  <c r="AE28" i="15"/>
  <c r="I34" i="15"/>
  <c r="AE39" i="15"/>
  <c r="AE71" i="15"/>
  <c r="I80" i="15"/>
  <c r="I84" i="15"/>
  <c r="AE36" i="15"/>
  <c r="I106" i="15"/>
  <c r="W27" i="15"/>
  <c r="I28" i="15"/>
  <c r="I42" i="15"/>
  <c r="AE51" i="15"/>
  <c r="AE89" i="15"/>
  <c r="W34" i="15"/>
  <c r="W74" i="15"/>
  <c r="AF74" i="15" s="1"/>
  <c r="AG74" i="15" s="1"/>
  <c r="AE80" i="15"/>
  <c r="AE30" i="15"/>
  <c r="I33" i="15"/>
  <c r="AE34" i="15"/>
  <c r="AE62" i="15"/>
  <c r="W68" i="15"/>
  <c r="AE98" i="15"/>
  <c r="AE8" i="15"/>
  <c r="AE60" i="15"/>
  <c r="AE31" i="15"/>
  <c r="W98" i="15"/>
  <c r="W24" i="15"/>
  <c r="AE40" i="15"/>
  <c r="AE83" i="15"/>
  <c r="W3" i="15"/>
  <c r="AJ4" i="15"/>
  <c r="W9" i="15"/>
  <c r="AJ10" i="15"/>
  <c r="AE12" i="15"/>
  <c r="W13" i="15"/>
  <c r="W17" i="15"/>
  <c r="AE22" i="15"/>
  <c r="AJ35" i="15"/>
  <c r="I53" i="15"/>
  <c r="I58" i="15"/>
  <c r="I61" i="15"/>
  <c r="W67" i="15"/>
  <c r="AE69" i="15"/>
  <c r="W84" i="15"/>
  <c r="W90" i="15"/>
  <c r="AE92" i="15"/>
  <c r="AF92" i="15" s="1"/>
  <c r="AG92" i="15" s="1"/>
  <c r="AE93" i="15"/>
  <c r="W99" i="15"/>
  <c r="AE105" i="15"/>
  <c r="AE11" i="15"/>
  <c r="W19" i="15"/>
  <c r="W23" i="15"/>
  <c r="W51" i="15"/>
  <c r="AF51" i="15" s="1"/>
  <c r="AG51" i="15" s="1"/>
  <c r="I79" i="15"/>
  <c r="I82" i="15"/>
  <c r="AE82" i="15"/>
  <c r="I83" i="15"/>
  <c r="AE86" i="15"/>
  <c r="W96" i="15"/>
  <c r="W101" i="15"/>
  <c r="AE104" i="15"/>
  <c r="AJ19" i="15"/>
  <c r="W21" i="15"/>
  <c r="W30" i="15"/>
  <c r="I36" i="15"/>
  <c r="W53" i="15"/>
  <c r="W54" i="15"/>
  <c r="AF54" i="15" s="1"/>
  <c r="AG54" i="15" s="1"/>
  <c r="AE57" i="15"/>
  <c r="W65" i="15"/>
  <c r="I68" i="15"/>
  <c r="AE72" i="15"/>
  <c r="W77" i="15"/>
  <c r="W80" i="15"/>
  <c r="AE102" i="15"/>
  <c r="I103" i="15"/>
  <c r="W104" i="15"/>
  <c r="S108" i="15"/>
  <c r="AE6" i="15"/>
  <c r="W11" i="15"/>
  <c r="AF11" i="15" s="1"/>
  <c r="AG11" i="15" s="1"/>
  <c r="AJ13" i="15"/>
  <c r="AJ16" i="15"/>
  <c r="AE25" i="15"/>
  <c r="AJ32" i="15"/>
  <c r="W40" i="15"/>
  <c r="AF40" i="15" s="1"/>
  <c r="AG40" i="15" s="1"/>
  <c r="AJ66" i="15"/>
  <c r="AE68" i="15"/>
  <c r="AF68" i="15" s="1"/>
  <c r="AG68" i="15" s="1"/>
  <c r="AE85" i="15"/>
  <c r="AE88" i="15"/>
  <c r="W89" i="15"/>
  <c r="AF89" i="15" s="1"/>
  <c r="AG89" i="15" s="1"/>
  <c r="AE103" i="15"/>
  <c r="W106" i="15"/>
  <c r="J38" i="14"/>
  <c r="J39" i="14" s="1"/>
  <c r="J41" i="14" s="1"/>
  <c r="AK32" i="15"/>
  <c r="I6" i="15"/>
  <c r="I16" i="15"/>
  <c r="I25" i="15"/>
  <c r="W28" i="15"/>
  <c r="AF28" i="15" s="1"/>
  <c r="AG28" i="15" s="1"/>
  <c r="W31" i="15"/>
  <c r="I54" i="15"/>
  <c r="I60" i="15"/>
  <c r="AE73" i="15"/>
  <c r="AE78" i="15"/>
  <c r="W83" i="15"/>
  <c r="AF83" i="15" s="1"/>
  <c r="AG83" i="15" s="1"/>
  <c r="W4" i="15"/>
  <c r="W7" i="15"/>
  <c r="AF7" i="15" s="1"/>
  <c r="AG7" i="15" s="1"/>
  <c r="AE13" i="15"/>
  <c r="AE14" i="15"/>
  <c r="AE18" i="15"/>
  <c r="AE47" i="15"/>
  <c r="W56" i="15"/>
  <c r="AE59" i="15"/>
  <c r="AE67" i="15"/>
  <c r="AF67" i="15" s="1"/>
  <c r="AG67" i="15" s="1"/>
  <c r="W72" i="15"/>
  <c r="AF72" i="15" s="1"/>
  <c r="AG72" i="15" s="1"/>
  <c r="AE90" i="15"/>
  <c r="AE99" i="15"/>
  <c r="I3" i="15"/>
  <c r="W6" i="15"/>
  <c r="W8" i="15"/>
  <c r="AF8" i="15" s="1"/>
  <c r="AG8" i="15" s="1"/>
  <c r="AE17" i="15"/>
  <c r="AE24" i="15"/>
  <c r="W25" i="15"/>
  <c r="AF25" i="15" s="1"/>
  <c r="AG25" i="15" s="1"/>
  <c r="I27" i="15"/>
  <c r="AE33" i="15"/>
  <c r="AJ37" i="15"/>
  <c r="AE50" i="15"/>
  <c r="W64" i="15"/>
  <c r="AE66" i="15"/>
  <c r="AE70" i="15"/>
  <c r="I96" i="15"/>
  <c r="AE3" i="15"/>
  <c r="AF3" i="15" s="1"/>
  <c r="AG3" i="15" s="1"/>
  <c r="AI10" i="15"/>
  <c r="W14" i="15"/>
  <c r="AF14" i="15" s="1"/>
  <c r="AG14" i="15" s="1"/>
  <c r="W20" i="15"/>
  <c r="W33" i="15"/>
  <c r="AF33" i="15" s="1"/>
  <c r="AG33" i="15" s="1"/>
  <c r="I37" i="15"/>
  <c r="I38" i="15"/>
  <c r="I41" i="15"/>
  <c r="W46" i="15"/>
  <c r="I66" i="15"/>
  <c r="W78" i="15"/>
  <c r="W81" i="15"/>
  <c r="W85" i="15"/>
  <c r="AF85" i="15" s="1"/>
  <c r="AG85" i="15" s="1"/>
  <c r="AE107" i="15"/>
  <c r="AF107" i="15" s="1"/>
  <c r="AG107" i="15" s="1"/>
  <c r="AG4" i="16"/>
  <c r="AG12" i="16"/>
  <c r="AE19" i="16"/>
  <c r="AF3" i="16"/>
  <c r="AF11" i="16"/>
  <c r="AH11" i="16" s="1"/>
  <c r="D124" i="15"/>
  <c r="AF19" i="16"/>
  <c r="AG19" i="16"/>
  <c r="J19" i="16"/>
  <c r="D31" i="17"/>
  <c r="D24" i="17"/>
  <c r="D32" i="17" s="1"/>
  <c r="D16" i="17"/>
  <c r="F31" i="17"/>
  <c r="J38" i="17"/>
  <c r="J39" i="17" s="1"/>
  <c r="J41" i="17" s="1"/>
  <c r="F16" i="17"/>
  <c r="F17" i="17" s="1"/>
  <c r="F24" i="17"/>
  <c r="D37" i="16"/>
  <c r="D22" i="16"/>
  <c r="D27" i="16" s="1"/>
  <c r="AB4" i="16"/>
  <c r="AH8" i="16"/>
  <c r="AH16" i="16"/>
  <c r="T10" i="16"/>
  <c r="T17" i="16"/>
  <c r="D9" i="17"/>
  <c r="D17" i="17" s="1"/>
  <c r="G37" i="17"/>
  <c r="G39" i="17" s="1"/>
  <c r="G41" i="17" s="1"/>
  <c r="T9" i="16"/>
  <c r="AH5" i="16"/>
  <c r="AH9" i="16"/>
  <c r="AH13" i="16"/>
  <c r="T6" i="16"/>
  <c r="AH10" i="16"/>
  <c r="T14" i="16"/>
  <c r="T3" i="16"/>
  <c r="T5" i="16"/>
  <c r="AH7" i="16"/>
  <c r="T11" i="16"/>
  <c r="T13" i="16"/>
  <c r="AH15" i="16"/>
  <c r="AH6" i="16"/>
  <c r="AH14" i="16"/>
  <c r="AH18" i="16"/>
  <c r="T8" i="16"/>
  <c r="AB9" i="16"/>
  <c r="T16" i="16"/>
  <c r="AB17" i="16"/>
  <c r="AB6" i="16"/>
  <c r="AB14" i="16"/>
  <c r="AB11" i="16"/>
  <c r="T4" i="16"/>
  <c r="AB8" i="16"/>
  <c r="T12" i="16"/>
  <c r="AC12" i="16" s="1"/>
  <c r="AD12" i="16" s="1"/>
  <c r="AB16" i="16"/>
  <c r="AC16" i="16" s="1"/>
  <c r="AD16" i="16" s="1"/>
  <c r="AB7" i="16"/>
  <c r="AB15" i="16"/>
  <c r="AB10" i="16"/>
  <c r="AB3" i="16"/>
  <c r="AB5" i="16"/>
  <c r="AB13" i="16"/>
  <c r="T7" i="16"/>
  <c r="T15" i="16"/>
  <c r="T2" i="16"/>
  <c r="AB2" i="16"/>
  <c r="AH4" i="16"/>
  <c r="AH3" i="16"/>
  <c r="AH12" i="16"/>
  <c r="AH17" i="16"/>
  <c r="AB18" i="16"/>
  <c r="T18" i="16"/>
  <c r="Z108" i="15"/>
  <c r="AE2" i="15"/>
  <c r="AI4" i="15"/>
  <c r="AK4" i="15" s="1"/>
  <c r="W2" i="15"/>
  <c r="W5" i="15"/>
  <c r="AE19" i="15"/>
  <c r="AE23" i="15"/>
  <c r="P108" i="15"/>
  <c r="AH108" i="15"/>
  <c r="AE10" i="15"/>
  <c r="AI35" i="15"/>
  <c r="AK35" i="15" s="1"/>
  <c r="AF36" i="15"/>
  <c r="AG36" i="15" s="1"/>
  <c r="AE27" i="15"/>
  <c r="W12" i="15"/>
  <c r="AF12" i="15" s="1"/>
  <c r="AG12" i="15" s="1"/>
  <c r="AE29" i="15"/>
  <c r="AF34" i="15"/>
  <c r="AG34" i="15" s="1"/>
  <c r="W37" i="15"/>
  <c r="AI105" i="15"/>
  <c r="AI102" i="15"/>
  <c r="AI86" i="15"/>
  <c r="AI71" i="15"/>
  <c r="AI89" i="15"/>
  <c r="AI83" i="15"/>
  <c r="AI80" i="15"/>
  <c r="AI77" i="15"/>
  <c r="AI74" i="15"/>
  <c r="AI107" i="15"/>
  <c r="AI104" i="15"/>
  <c r="AI98" i="15"/>
  <c r="AI95" i="15"/>
  <c r="AI92" i="15"/>
  <c r="AI101" i="15"/>
  <c r="AI88" i="15"/>
  <c r="AI97" i="15"/>
  <c r="AI91" i="15"/>
  <c r="AI82" i="15"/>
  <c r="AI79" i="15"/>
  <c r="AI99" i="15"/>
  <c r="AI96" i="15"/>
  <c r="AI93" i="15"/>
  <c r="AI90" i="15"/>
  <c r="AI81" i="15"/>
  <c r="AI78" i="15"/>
  <c r="AI103" i="15"/>
  <c r="AI85" i="15"/>
  <c r="AI84" i="15"/>
  <c r="AI70" i="15"/>
  <c r="AI69" i="15"/>
  <c r="AI63" i="15"/>
  <c r="AI44" i="15"/>
  <c r="AI60" i="15"/>
  <c r="AI54" i="15"/>
  <c r="AI51" i="15"/>
  <c r="AI47" i="15"/>
  <c r="AI106" i="15"/>
  <c r="AI76" i="15"/>
  <c r="AI75" i="15"/>
  <c r="AI68" i="15"/>
  <c r="AI65" i="15"/>
  <c r="AI57" i="15"/>
  <c r="AI62" i="15"/>
  <c r="AI50" i="15"/>
  <c r="AI46" i="15"/>
  <c r="AI59" i="15"/>
  <c r="AI67" i="15"/>
  <c r="AI66" i="15"/>
  <c r="AK66" i="15" s="1"/>
  <c r="AI48" i="15"/>
  <c r="AI40" i="15"/>
  <c r="AK40" i="15" s="1"/>
  <c r="AI34" i="15"/>
  <c r="AI31" i="15"/>
  <c r="AI72" i="15"/>
  <c r="AI61" i="15"/>
  <c r="AI41" i="15"/>
  <c r="AI21" i="15"/>
  <c r="AI55" i="15"/>
  <c r="AI52" i="15"/>
  <c r="AI36" i="15"/>
  <c r="AI64" i="15"/>
  <c r="AI49" i="15"/>
  <c r="AI45" i="15"/>
  <c r="AI39" i="15"/>
  <c r="AI33" i="15"/>
  <c r="AI37" i="15"/>
  <c r="AK37" i="15" s="1"/>
  <c r="AI30" i="15"/>
  <c r="AI19" i="15"/>
  <c r="AK19" i="15" s="1"/>
  <c r="AI16" i="15"/>
  <c r="AI3" i="15"/>
  <c r="AI7" i="15"/>
  <c r="AI87" i="15"/>
  <c r="AI73" i="15"/>
  <c r="AI9" i="15"/>
  <c r="AI6" i="15"/>
  <c r="AI100" i="15"/>
  <c r="AI56" i="15"/>
  <c r="AI26" i="15"/>
  <c r="AI5" i="15"/>
  <c r="AI94" i="15"/>
  <c r="AI25" i="15"/>
  <c r="AI23" i="15"/>
  <c r="AI18" i="15"/>
  <c r="AI12" i="15"/>
  <c r="AI58" i="15"/>
  <c r="AI28" i="15"/>
  <c r="AP1" i="15"/>
  <c r="AI24" i="15"/>
  <c r="AI22" i="15"/>
  <c r="AI15" i="15"/>
  <c r="AI8" i="15"/>
  <c r="AI27" i="15"/>
  <c r="AI2" i="15"/>
  <c r="AI43" i="15"/>
  <c r="AI42" i="15"/>
  <c r="AI38" i="15"/>
  <c r="AI20" i="15"/>
  <c r="AI17" i="15"/>
  <c r="AI14" i="15"/>
  <c r="AI11" i="15"/>
  <c r="AI29" i="15"/>
  <c r="AE5" i="15"/>
  <c r="AE9" i="15"/>
  <c r="W10" i="15"/>
  <c r="AI53" i="15"/>
  <c r="AE4" i="15"/>
  <c r="AE20" i="15"/>
  <c r="AB108" i="15"/>
  <c r="AI13" i="15"/>
  <c r="AK13" i="15" s="1"/>
  <c r="AE16" i="15"/>
  <c r="AF16" i="15" s="1"/>
  <c r="AG16" i="15" s="1"/>
  <c r="W18" i="15"/>
  <c r="AF18" i="15" s="1"/>
  <c r="AG18" i="15" s="1"/>
  <c r="W35" i="15"/>
  <c r="AE48" i="15"/>
  <c r="AJ7" i="15"/>
  <c r="AE26" i="15"/>
  <c r="W29" i="15"/>
  <c r="AJ29" i="15"/>
  <c r="AE32" i="15"/>
  <c r="AJ34" i="15"/>
  <c r="AE38" i="15"/>
  <c r="AE42" i="15"/>
  <c r="W48" i="15"/>
  <c r="AE53" i="15"/>
  <c r="W60" i="15"/>
  <c r="AF60" i="15" s="1"/>
  <c r="AG60" i="15" s="1"/>
  <c r="AJ63" i="15"/>
  <c r="W100" i="15"/>
  <c r="AE101" i="15"/>
  <c r="AJ14" i="15"/>
  <c r="AJ17" i="15"/>
  <c r="W26" i="15"/>
  <c r="W32" i="15"/>
  <c r="AF32" i="15" s="1"/>
  <c r="AG32" i="15" s="1"/>
  <c r="AL32" i="15" s="1"/>
  <c r="G108" i="15"/>
  <c r="AJ5" i="15"/>
  <c r="AJ21" i="15"/>
  <c r="AJ26" i="15"/>
  <c r="AJ28" i="15"/>
  <c r="AJ31" i="15"/>
  <c r="AE43" i="15"/>
  <c r="W49" i="15"/>
  <c r="W50" i="15"/>
  <c r="AF50" i="15" s="1"/>
  <c r="AG50" i="15" s="1"/>
  <c r="AJ58" i="15"/>
  <c r="AJ11" i="15"/>
  <c r="AJ44" i="15"/>
  <c r="AD108" i="15"/>
  <c r="AJ8" i="15"/>
  <c r="AJ15" i="15"/>
  <c r="AJ22" i="15"/>
  <c r="W38" i="15"/>
  <c r="W43" i="15"/>
  <c r="W47" i="15"/>
  <c r="AF47" i="15" s="1"/>
  <c r="AG47" i="15" s="1"/>
  <c r="W52" i="15"/>
  <c r="W55" i="15"/>
  <c r="AE56" i="15"/>
  <c r="AF56" i="15" s="1"/>
  <c r="AG56" i="15" s="1"/>
  <c r="AE58" i="15"/>
  <c r="AE65" i="15"/>
  <c r="AF65" i="15" s="1"/>
  <c r="AG65" i="15" s="1"/>
  <c r="AJ71" i="15"/>
  <c r="AJ2" i="15"/>
  <c r="AJ20" i="15"/>
  <c r="AJ43" i="15"/>
  <c r="V108" i="15"/>
  <c r="AJ12" i="15"/>
  <c r="AJ18" i="15"/>
  <c r="AJ23" i="15"/>
  <c r="AJ25" i="15"/>
  <c r="W41" i="15"/>
  <c r="AE44" i="15"/>
  <c r="AF44" i="15" s="1"/>
  <c r="AG44" i="15" s="1"/>
  <c r="AE46" i="15"/>
  <c r="AJ89" i="15"/>
  <c r="AJ83" i="15"/>
  <c r="AJ80" i="15"/>
  <c r="AJ77" i="15"/>
  <c r="AJ74" i="15"/>
  <c r="AJ107" i="15"/>
  <c r="AJ104" i="15"/>
  <c r="AJ98" i="15"/>
  <c r="AJ95" i="15"/>
  <c r="AJ92" i="15"/>
  <c r="AJ101" i="15"/>
  <c r="AJ88" i="15"/>
  <c r="AJ85" i="15"/>
  <c r="AJ76" i="15"/>
  <c r="AJ73" i="15"/>
  <c r="AJ97" i="15"/>
  <c r="AJ91" i="15"/>
  <c r="AJ106" i="15"/>
  <c r="AJ103" i="15"/>
  <c r="AJ100" i="15"/>
  <c r="AJ94" i="15"/>
  <c r="AJ87" i="15"/>
  <c r="AJ105" i="15"/>
  <c r="AJ102" i="15"/>
  <c r="AJ86" i="15"/>
  <c r="AJ78" i="15"/>
  <c r="AJ60" i="15"/>
  <c r="AJ54" i="15"/>
  <c r="AJ51" i="15"/>
  <c r="AJ47" i="15"/>
  <c r="AJ90" i="15"/>
  <c r="AJ75" i="15"/>
  <c r="AJ68" i="15"/>
  <c r="AJ65" i="15"/>
  <c r="AJ57" i="15"/>
  <c r="AJ81" i="15"/>
  <c r="AJ62" i="15"/>
  <c r="AJ50" i="15"/>
  <c r="AJ46" i="15"/>
  <c r="AJ96" i="15"/>
  <c r="AJ59" i="15"/>
  <c r="AJ53" i="15"/>
  <c r="AJ42" i="15"/>
  <c r="AJ67" i="15"/>
  <c r="AJ64" i="15"/>
  <c r="AJ99" i="15"/>
  <c r="AJ82" i="15"/>
  <c r="AJ79" i="15"/>
  <c r="AJ72" i="15"/>
  <c r="AJ70" i="15"/>
  <c r="AJ61" i="15"/>
  <c r="AJ41" i="15"/>
  <c r="AJ55" i="15"/>
  <c r="AJ52" i="15"/>
  <c r="AJ36" i="15"/>
  <c r="AJ30" i="15"/>
  <c r="AJ27" i="15"/>
  <c r="AJ24" i="15"/>
  <c r="AJ84" i="15"/>
  <c r="AJ49" i="15"/>
  <c r="AJ45" i="15"/>
  <c r="AJ39" i="15"/>
  <c r="AJ33" i="15"/>
  <c r="AJ93" i="15"/>
  <c r="AJ56" i="15"/>
  <c r="AJ38" i="15"/>
  <c r="H108" i="15"/>
  <c r="I2" i="15"/>
  <c r="AJ3" i="15"/>
  <c r="M108" i="15"/>
  <c r="X108" i="15"/>
  <c r="AJ6" i="15"/>
  <c r="AJ9" i="15"/>
  <c r="AE35" i="15"/>
  <c r="AE37" i="15"/>
  <c r="AJ48" i="15"/>
  <c r="W57" i="15"/>
  <c r="AF57" i="15" s="1"/>
  <c r="AG57" i="15" s="1"/>
  <c r="W61" i="15"/>
  <c r="AF62" i="15"/>
  <c r="AG62" i="15" s="1"/>
  <c r="AJ69" i="15"/>
  <c r="W42" i="15"/>
  <c r="AF42" i="15" s="1"/>
  <c r="AG42" i="15" s="1"/>
  <c r="W66" i="15"/>
  <c r="AF66" i="15" s="1"/>
  <c r="AG66" i="15" s="1"/>
  <c r="AE77" i="15"/>
  <c r="AF77" i="15" s="1"/>
  <c r="AG77" i="15" s="1"/>
  <c r="AE41" i="15"/>
  <c r="AE45" i="15"/>
  <c r="AE49" i="15"/>
  <c r="W58" i="15"/>
  <c r="W59" i="15"/>
  <c r="AF59" i="15" s="1"/>
  <c r="AG59" i="15" s="1"/>
  <c r="W69" i="15"/>
  <c r="AF69" i="15" s="1"/>
  <c r="AG69" i="15" s="1"/>
  <c r="W71" i="15"/>
  <c r="AF71" i="15" s="1"/>
  <c r="AG71" i="15" s="1"/>
  <c r="AE81" i="15"/>
  <c r="AE106" i="15"/>
  <c r="AE52" i="15"/>
  <c r="AE55" i="15"/>
  <c r="AE63" i="15"/>
  <c r="W70" i="15"/>
  <c r="AE91" i="15"/>
  <c r="W97" i="15"/>
  <c r="W45" i="15"/>
  <c r="AE61" i="15"/>
  <c r="W63" i="15"/>
  <c r="AE64" i="15"/>
  <c r="AF64" i="15" s="1"/>
  <c r="AG64" i="15" s="1"/>
  <c r="W87" i="15"/>
  <c r="W102" i="15"/>
  <c r="AF102" i="15" s="1"/>
  <c r="AG102" i="15" s="1"/>
  <c r="W76" i="15"/>
  <c r="AE79" i="15"/>
  <c r="W82" i="15"/>
  <c r="W86" i="15"/>
  <c r="AF86" i="15" s="1"/>
  <c r="AG86" i="15" s="1"/>
  <c r="W91" i="15"/>
  <c r="I75" i="15"/>
  <c r="W79" i="15"/>
  <c r="AE94" i="15"/>
  <c r="AE75" i="15"/>
  <c r="AE87" i="15"/>
  <c r="W88" i="15"/>
  <c r="AE100" i="15"/>
  <c r="W73" i="15"/>
  <c r="AF73" i="15" s="1"/>
  <c r="AG73" i="15" s="1"/>
  <c r="W75" i="15"/>
  <c r="AE76" i="15"/>
  <c r="W103" i="15"/>
  <c r="AF103" i="15" s="1"/>
  <c r="AG103" i="15" s="1"/>
  <c r="AE84" i="15"/>
  <c r="W93" i="15"/>
  <c r="AF93" i="15" s="1"/>
  <c r="AG93" i="15" s="1"/>
  <c r="W94" i="15"/>
  <c r="AE96" i="15"/>
  <c r="AE97" i="15"/>
  <c r="I102" i="15"/>
  <c r="W105" i="15"/>
  <c r="F17" i="14"/>
  <c r="F33" i="14" s="1"/>
  <c r="D9" i="14"/>
  <c r="D17" i="14" s="1"/>
  <c r="D31" i="14"/>
  <c r="D32" i="14" s="1"/>
  <c r="G37" i="14"/>
  <c r="G39" i="14" s="1"/>
  <c r="G41" i="14" s="1"/>
  <c r="AF22" i="15" l="1"/>
  <c r="AG22" i="15" s="1"/>
  <c r="AF88" i="15"/>
  <c r="AG88" i="15" s="1"/>
  <c r="AF82" i="15"/>
  <c r="AG82" i="15" s="1"/>
  <c r="AF80" i="15"/>
  <c r="AG80" i="15" s="1"/>
  <c r="AF21" i="15"/>
  <c r="AG21" i="15" s="1"/>
  <c r="AF6" i="15"/>
  <c r="AG6" i="15" s="1"/>
  <c r="AF70" i="15"/>
  <c r="AG70" i="15" s="1"/>
  <c r="AF39" i="15"/>
  <c r="AG39" i="15" s="1"/>
  <c r="AF98" i="15"/>
  <c r="AG98" i="15" s="1"/>
  <c r="AF30" i="15"/>
  <c r="AG30" i="15" s="1"/>
  <c r="AF105" i="15"/>
  <c r="AG105" i="15" s="1"/>
  <c r="AF58" i="15"/>
  <c r="AG58" i="15" s="1"/>
  <c r="AF10" i="15"/>
  <c r="AG10" i="15" s="1"/>
  <c r="AF78" i="15"/>
  <c r="AG78" i="15" s="1"/>
  <c r="AF13" i="15"/>
  <c r="AG13" i="15" s="1"/>
  <c r="AL13" i="15" s="1"/>
  <c r="AF27" i="15"/>
  <c r="AG27" i="15" s="1"/>
  <c r="AF9" i="15"/>
  <c r="AG9" i="15" s="1"/>
  <c r="AL9" i="15" s="1"/>
  <c r="AF38" i="15"/>
  <c r="AG38" i="15" s="1"/>
  <c r="AL38" i="15" s="1"/>
  <c r="AK16" i="15"/>
  <c r="AL16" i="15" s="1"/>
  <c r="AF90" i="15"/>
  <c r="AG90" i="15" s="1"/>
  <c r="AL66" i="15"/>
  <c r="AF101" i="15"/>
  <c r="AG101" i="15" s="1"/>
  <c r="AF23" i="15"/>
  <c r="AG23" i="15" s="1"/>
  <c r="AL23" i="15" s="1"/>
  <c r="AF17" i="15"/>
  <c r="AG17" i="15" s="1"/>
  <c r="AL17" i="15" s="1"/>
  <c r="AF91" i="15"/>
  <c r="AG91" i="15" s="1"/>
  <c r="AL91" i="15" s="1"/>
  <c r="AK10" i="15"/>
  <c r="AF19" i="15"/>
  <c r="AG19" i="15" s="1"/>
  <c r="AF24" i="15"/>
  <c r="AG24" i="15" s="1"/>
  <c r="AF81" i="15"/>
  <c r="AG81" i="15" s="1"/>
  <c r="AF53" i="15"/>
  <c r="AG53" i="15" s="1"/>
  <c r="AF20" i="15"/>
  <c r="AG20" i="15" s="1"/>
  <c r="AL20" i="15" s="1"/>
  <c r="AF4" i="15"/>
  <c r="AG4" i="15" s="1"/>
  <c r="AL4" i="15" s="1"/>
  <c r="AF96" i="15"/>
  <c r="AG96" i="15" s="1"/>
  <c r="AF106" i="15"/>
  <c r="AG106" i="15" s="1"/>
  <c r="AF46" i="15"/>
  <c r="AG46" i="15" s="1"/>
  <c r="AL40" i="15"/>
  <c r="AF84" i="15"/>
  <c r="AG84" i="15" s="1"/>
  <c r="AK17" i="15"/>
  <c r="AK15" i="15"/>
  <c r="AL15" i="15" s="1"/>
  <c r="AK23" i="15"/>
  <c r="AK9" i="15"/>
  <c r="AK55" i="15"/>
  <c r="AK48" i="15"/>
  <c r="AK65" i="15"/>
  <c r="AL65" i="15" s="1"/>
  <c r="AK60" i="15"/>
  <c r="AL60" i="15" s="1"/>
  <c r="AK78" i="15"/>
  <c r="AL78" i="15" s="1"/>
  <c r="AK91" i="15"/>
  <c r="AK107" i="15"/>
  <c r="AL107" i="15" s="1"/>
  <c r="AK102" i="15"/>
  <c r="I108" i="15"/>
  <c r="D115" i="15" s="1"/>
  <c r="AK20" i="15"/>
  <c r="AK25" i="15"/>
  <c r="AK21" i="15"/>
  <c r="AL21" i="15" s="1"/>
  <c r="AF99" i="15"/>
  <c r="AG99" i="15" s="1"/>
  <c r="AF29" i="15"/>
  <c r="AG29" i="15" s="1"/>
  <c r="AK42" i="15"/>
  <c r="AL42" i="15" s="1"/>
  <c r="AF26" i="15"/>
  <c r="AG26" i="15" s="1"/>
  <c r="AC17" i="16"/>
  <c r="AD17" i="16" s="1"/>
  <c r="AI17" i="16" s="1"/>
  <c r="AF104" i="15"/>
  <c r="AG104" i="15" s="1"/>
  <c r="AF63" i="15"/>
  <c r="AG63" i="15" s="1"/>
  <c r="AF55" i="15"/>
  <c r="AG55" i="15" s="1"/>
  <c r="AL55" i="15" s="1"/>
  <c r="AF31" i="15"/>
  <c r="AG31" i="15" s="1"/>
  <c r="AC14" i="16"/>
  <c r="AD14" i="16" s="1"/>
  <c r="AI14" i="16" s="1"/>
  <c r="AC4" i="16"/>
  <c r="AD4" i="16" s="1"/>
  <c r="AI4" i="16" s="1"/>
  <c r="AB19" i="16"/>
  <c r="AC5" i="16"/>
  <c r="AD5" i="16" s="1"/>
  <c r="AI5" i="16" s="1"/>
  <c r="T19" i="16"/>
  <c r="F32" i="17"/>
  <c r="D33" i="17"/>
  <c r="F33" i="17"/>
  <c r="AC6" i="16"/>
  <c r="AC3" i="16"/>
  <c r="AC13" i="16"/>
  <c r="AI16" i="16"/>
  <c r="AC11" i="16"/>
  <c r="AC10" i="16"/>
  <c r="K41" i="17"/>
  <c r="AC8" i="16"/>
  <c r="AC9" i="16"/>
  <c r="AH2" i="16"/>
  <c r="AH19" i="16" s="1"/>
  <c r="D31" i="16" s="1"/>
  <c r="D38" i="16" s="1"/>
  <c r="AC15" i="16"/>
  <c r="AC7" i="16"/>
  <c r="AC18" i="16"/>
  <c r="AC2" i="16"/>
  <c r="AD2" i="16" s="1"/>
  <c r="AI12" i="16"/>
  <c r="AL86" i="15"/>
  <c r="AF49" i="15"/>
  <c r="AG49" i="15" s="1"/>
  <c r="AK53" i="15"/>
  <c r="AK14" i="15"/>
  <c r="AL14" i="15" s="1"/>
  <c r="AK8" i="15"/>
  <c r="AL8" i="15" s="1"/>
  <c r="AK18" i="15"/>
  <c r="AL18" i="15" s="1"/>
  <c r="AK6" i="15"/>
  <c r="AK30" i="15"/>
  <c r="AK52" i="15"/>
  <c r="AK57" i="15"/>
  <c r="AL57" i="15" s="1"/>
  <c r="AK54" i="15"/>
  <c r="AL54" i="15" s="1"/>
  <c r="AK103" i="15"/>
  <c r="AL103" i="15" s="1"/>
  <c r="AK82" i="15"/>
  <c r="AL82" i="15" s="1"/>
  <c r="AK104" i="15"/>
  <c r="AK86" i="15"/>
  <c r="AE108" i="15"/>
  <c r="AK22" i="15"/>
  <c r="AL22" i="15" s="1"/>
  <c r="AK73" i="15"/>
  <c r="AL73" i="15" s="1"/>
  <c r="AK33" i="15"/>
  <c r="AK68" i="15"/>
  <c r="AL68" i="15" s="1"/>
  <c r="AK44" i="15"/>
  <c r="AL44" i="15" s="1"/>
  <c r="AK81" i="15"/>
  <c r="AL81" i="15" s="1"/>
  <c r="AK97" i="15"/>
  <c r="AK74" i="15"/>
  <c r="AL74" i="15" s="1"/>
  <c r="AK105" i="15"/>
  <c r="AF75" i="15"/>
  <c r="AG75" i="15" s="1"/>
  <c r="AL75" i="15" s="1"/>
  <c r="AF76" i="15"/>
  <c r="AG76" i="15" s="1"/>
  <c r="AF45" i="15"/>
  <c r="AG45" i="15" s="1"/>
  <c r="AF52" i="15"/>
  <c r="AG52" i="15" s="1"/>
  <c r="AF48" i="15"/>
  <c r="AG48" i="15" s="1"/>
  <c r="AL48" i="15" s="1"/>
  <c r="AK38" i="15"/>
  <c r="AK24" i="15"/>
  <c r="AK94" i="15"/>
  <c r="AK87" i="15"/>
  <c r="AK39" i="15"/>
  <c r="AK41" i="15"/>
  <c r="AK67" i="15"/>
  <c r="AL67" i="15" s="1"/>
  <c r="AK75" i="15"/>
  <c r="AK63" i="15"/>
  <c r="AK90" i="15"/>
  <c r="AL90" i="15" s="1"/>
  <c r="AK88" i="15"/>
  <c r="AL88" i="15" s="1"/>
  <c r="AK77" i="15"/>
  <c r="AL77" i="15" s="1"/>
  <c r="AL25" i="15"/>
  <c r="AF41" i="15"/>
  <c r="AG41" i="15" s="1"/>
  <c r="AJ108" i="15"/>
  <c r="AK5" i="15"/>
  <c r="AK7" i="15"/>
  <c r="AL7" i="15" s="1"/>
  <c r="AK45" i="15"/>
  <c r="AK61" i="15"/>
  <c r="AK59" i="15"/>
  <c r="AL59" i="15" s="1"/>
  <c r="AK76" i="15"/>
  <c r="AK69" i="15"/>
  <c r="AL69" i="15" s="1"/>
  <c r="AK93" i="15"/>
  <c r="AL93" i="15" s="1"/>
  <c r="AK101" i="15"/>
  <c r="AK80" i="15"/>
  <c r="AL80" i="15" s="1"/>
  <c r="AF5" i="15"/>
  <c r="AG5" i="15" s="1"/>
  <c r="AL102" i="15"/>
  <c r="AF43" i="15"/>
  <c r="AG43" i="15" s="1"/>
  <c r="AF35" i="15"/>
  <c r="AG35" i="15" s="1"/>
  <c r="AL35" i="15" s="1"/>
  <c r="AL6" i="15"/>
  <c r="AK43" i="15"/>
  <c r="AK28" i="15"/>
  <c r="AL28" i="15" s="1"/>
  <c r="AK26" i="15"/>
  <c r="AK3" i="15"/>
  <c r="AL3" i="15" s="1"/>
  <c r="AK49" i="15"/>
  <c r="AK72" i="15"/>
  <c r="AL72" i="15" s="1"/>
  <c r="AK46" i="15"/>
  <c r="AK106" i="15"/>
  <c r="AK70" i="15"/>
  <c r="AK96" i="15"/>
  <c r="AK92" i="15"/>
  <c r="AL92" i="15" s="1"/>
  <c r="AK83" i="15"/>
  <c r="AL83" i="15" s="1"/>
  <c r="AL33" i="15"/>
  <c r="W108" i="15"/>
  <c r="AF2" i="15"/>
  <c r="AL105" i="15"/>
  <c r="AF79" i="15"/>
  <c r="AG79" i="15" s="1"/>
  <c r="AF94" i="15"/>
  <c r="AG94" i="15" s="1"/>
  <c r="AF100" i="15"/>
  <c r="AG100" i="15" s="1"/>
  <c r="AK29" i="15"/>
  <c r="AI108" i="15"/>
  <c r="AK2" i="15"/>
  <c r="AK58" i="15"/>
  <c r="AL58" i="15" s="1"/>
  <c r="AK56" i="15"/>
  <c r="AL56" i="15" s="1"/>
  <c r="AK64" i="15"/>
  <c r="AL64" i="15" s="1"/>
  <c r="AK31" i="15"/>
  <c r="AK50" i="15"/>
  <c r="AL50" i="15" s="1"/>
  <c r="AK47" i="15"/>
  <c r="AL47" i="15" s="1"/>
  <c r="AK84" i="15"/>
  <c r="AK99" i="15"/>
  <c r="AK95" i="15"/>
  <c r="AL95" i="15" s="1"/>
  <c r="AK89" i="15"/>
  <c r="AL89" i="15" s="1"/>
  <c r="AF37" i="15"/>
  <c r="AG37" i="15" s="1"/>
  <c r="AL37" i="15" s="1"/>
  <c r="AL19" i="15"/>
  <c r="AF61" i="15"/>
  <c r="AG61" i="15" s="1"/>
  <c r="AL61" i="15" s="1"/>
  <c r="AF97" i="15"/>
  <c r="AG97" i="15" s="1"/>
  <c r="AL97" i="15" s="1"/>
  <c r="AF87" i="15"/>
  <c r="AG87" i="15" s="1"/>
  <c r="AK11" i="15"/>
  <c r="AL11" i="15" s="1"/>
  <c r="AK27" i="15"/>
  <c r="AL27" i="15" s="1"/>
  <c r="AK12" i="15"/>
  <c r="AL12" i="15" s="1"/>
  <c r="AK100" i="15"/>
  <c r="AK36" i="15"/>
  <c r="AL36" i="15" s="1"/>
  <c r="AK34" i="15"/>
  <c r="AL34" i="15" s="1"/>
  <c r="AK62" i="15"/>
  <c r="AL62" i="15" s="1"/>
  <c r="AK51" i="15"/>
  <c r="AL51" i="15" s="1"/>
  <c r="AK85" i="15"/>
  <c r="AL85" i="15" s="1"/>
  <c r="AK79" i="15"/>
  <c r="AK98" i="15"/>
  <c r="AK71" i="15"/>
  <c r="AL71" i="15" s="1"/>
  <c r="D33" i="14"/>
  <c r="K41" i="14" s="1"/>
  <c r="K58" i="14" s="1"/>
  <c r="AL70" i="15" l="1"/>
  <c r="AL39" i="15"/>
  <c r="AL30" i="15"/>
  <c r="AL106" i="15"/>
  <c r="AL98" i="15"/>
  <c r="AL10" i="15"/>
  <c r="AL24" i="15"/>
  <c r="AL84" i="15"/>
  <c r="AL96" i="15"/>
  <c r="AL53" i="15"/>
  <c r="AL94" i="15"/>
  <c r="AL101" i="15"/>
  <c r="AL46" i="15"/>
  <c r="AL31" i="15"/>
  <c r="AL29" i="15"/>
  <c r="AL99" i="15"/>
  <c r="AL104" i="15"/>
  <c r="AL26" i="15"/>
  <c r="AL63" i="15"/>
  <c r="AL45" i="15"/>
  <c r="AL100" i="15"/>
  <c r="AL41" i="15"/>
  <c r="AL87" i="15"/>
  <c r="AL52" i="15"/>
  <c r="AD8" i="16"/>
  <c r="AI8" i="16" s="1"/>
  <c r="AD6" i="16"/>
  <c r="AI6" i="16" s="1"/>
  <c r="AD7" i="16"/>
  <c r="AI7" i="16" s="1"/>
  <c r="AD10" i="16"/>
  <c r="AI10" i="16" s="1"/>
  <c r="AD15" i="16"/>
  <c r="AI15" i="16" s="1"/>
  <c r="AD13" i="16"/>
  <c r="AI13" i="16" s="1"/>
  <c r="AD9" i="16"/>
  <c r="AI9" i="16" s="1"/>
  <c r="AD3" i="16"/>
  <c r="AI3" i="16" s="1"/>
  <c r="AD11" i="16"/>
  <c r="AI11" i="16" s="1"/>
  <c r="AC19" i="16"/>
  <c r="AD18" i="16"/>
  <c r="AL76" i="15"/>
  <c r="AL49" i="15"/>
  <c r="AL5" i="15"/>
  <c r="AL43" i="15"/>
  <c r="AK108" i="15"/>
  <c r="D118" i="15" s="1"/>
  <c r="D125" i="15" s="1"/>
  <c r="AF108" i="15"/>
  <c r="AG2" i="15"/>
  <c r="AL79" i="15"/>
  <c r="AD19" i="16" l="1"/>
  <c r="D29" i="16" s="1"/>
  <c r="D41" i="16" s="1"/>
  <c r="AI18" i="16"/>
  <c r="AI2" i="16"/>
  <c r="AI19" i="16" s="1"/>
  <c r="AG108" i="15"/>
  <c r="D116" i="15" s="1"/>
  <c r="AL2" i="15"/>
  <c r="AL108" i="15" s="1"/>
  <c r="D39" i="16" l="1"/>
  <c r="D40" i="16" s="1"/>
  <c r="D42" i="16" s="1"/>
  <c r="D128" i="15"/>
  <c r="D126" i="15"/>
  <c r="D127" i="15" s="1"/>
  <c r="D129" i="15" s="1"/>
  <c r="D43" i="16" l="1"/>
  <c r="D44" i="16" s="1"/>
  <c r="D130" i="15"/>
  <c r="D131" i="15" s="1"/>
  <c r="J8" i="4" l="1"/>
  <c r="G8" i="4"/>
  <c r="J5" i="4" l="1"/>
  <c r="G5" i="4"/>
  <c r="J4" i="4"/>
  <c r="G4" i="4"/>
  <c r="J6" i="4" l="1"/>
  <c r="G6" i="4"/>
  <c r="G19" i="16" l="1"/>
  <c r="I19" i="16"/>
</calcChain>
</file>

<file path=xl/sharedStrings.xml><?xml version="1.0" encoding="utf-8"?>
<sst xmlns="http://schemas.openxmlformats.org/spreadsheetml/2006/main" count="1092" uniqueCount="329">
  <si>
    <t>Codice</t>
  </si>
  <si>
    <t>Valore</t>
  </si>
  <si>
    <t>Unità di misura</t>
  </si>
  <si>
    <t>VM01</t>
  </si>
  <si>
    <t>Visite mediche con giudizio di idoneità e cartella sanitaria</t>
  </si>
  <si>
    <t>Visita medica (periodica, su richiesta del lavoratore, in occasione di cambio di mansione, in occasione di cessazione del rapporto di lavoro, preventiva in fase preassuntiva, precedente alla ripresa del lavoro)</t>
  </si>
  <si>
    <t>Euro/visita</t>
  </si>
  <si>
    <t>ES01</t>
  </si>
  <si>
    <t>Esami specialistici</t>
  </si>
  <si>
    <t>Visita ergoftalmologica (ergovision)</t>
  </si>
  <si>
    <t>EL58</t>
  </si>
  <si>
    <t>EL57</t>
  </si>
  <si>
    <t>EL54</t>
  </si>
  <si>
    <t>EL55</t>
  </si>
  <si>
    <t>EL56</t>
  </si>
  <si>
    <t>EL59</t>
  </si>
  <si>
    <t>EL60</t>
  </si>
  <si>
    <t>EL61</t>
  </si>
  <si>
    <t>extra</t>
  </si>
  <si>
    <t>Sub totale</t>
  </si>
  <si>
    <t>Visite ed esami</t>
  </si>
  <si>
    <t xml:space="preserve">Importo complessivo </t>
  </si>
  <si>
    <t>TOTALE VISITE</t>
  </si>
  <si>
    <t>OFFERTA</t>
  </si>
  <si>
    <t>Aosta</t>
  </si>
  <si>
    <t>Valle d'Aosta</t>
  </si>
  <si>
    <t>Friuli V. G.</t>
  </si>
  <si>
    <t>Trieste</t>
  </si>
  <si>
    <t xml:space="preserve">Pordenone </t>
  </si>
  <si>
    <t xml:space="preserve">Gorizia </t>
  </si>
  <si>
    <t xml:space="preserve">Vicenza </t>
  </si>
  <si>
    <t>Veneto</t>
  </si>
  <si>
    <t xml:space="preserve">Venezia (Mestre) </t>
  </si>
  <si>
    <t xml:space="preserve">Rovigo </t>
  </si>
  <si>
    <t xml:space="preserve">Padova </t>
  </si>
  <si>
    <t>Belluno</t>
  </si>
  <si>
    <t xml:space="preserve">Savona </t>
  </si>
  <si>
    <t>Liguria</t>
  </si>
  <si>
    <t xml:space="preserve">La Spezia </t>
  </si>
  <si>
    <t xml:space="preserve">Imperia </t>
  </si>
  <si>
    <t>Trento</t>
  </si>
  <si>
    <t>Trentino A.A.</t>
  </si>
  <si>
    <t>Bolzano</t>
  </si>
  <si>
    <t xml:space="preserve">Pavia </t>
  </si>
  <si>
    <t>Lombardia</t>
  </si>
  <si>
    <t>Mantova</t>
  </si>
  <si>
    <t xml:space="preserve">Cremona </t>
  </si>
  <si>
    <t xml:space="preserve">Sondrio </t>
  </si>
  <si>
    <t xml:space="preserve">Lodi </t>
  </si>
  <si>
    <t>Lecco</t>
  </si>
  <si>
    <t xml:space="preserve">Como </t>
  </si>
  <si>
    <t xml:space="preserve">Vercelli </t>
  </si>
  <si>
    <t>Piemonte</t>
  </si>
  <si>
    <t xml:space="preserve">Novara </t>
  </si>
  <si>
    <t xml:space="preserve">Cuneo </t>
  </si>
  <si>
    <t xml:space="preserve">Biella </t>
  </si>
  <si>
    <t xml:space="preserve">Asti </t>
  </si>
  <si>
    <t xml:space="preserve">Alessandria </t>
  </si>
  <si>
    <t>Città</t>
  </si>
  <si>
    <t>Regione</t>
  </si>
  <si>
    <t>N.</t>
  </si>
  <si>
    <t>N. lav.</t>
  </si>
  <si>
    <t>Costo base PSSUF fino a 20 lav.</t>
  </si>
  <si>
    <t xml:space="preserve">Torino (A.M.) </t>
  </si>
  <si>
    <t>Varese (D.T.)</t>
  </si>
  <si>
    <t>Brescia (D.T.)</t>
  </si>
  <si>
    <t xml:space="preserve">Genova (D.T.) </t>
  </si>
  <si>
    <t xml:space="preserve">Treviso (D.T.) </t>
  </si>
  <si>
    <t>Verona (D.T.)</t>
  </si>
  <si>
    <t>NO</t>
  </si>
  <si>
    <t xml:space="preserve">TOTALI </t>
  </si>
  <si>
    <t>Numero presunto di prestazioni richieste nell'anno</t>
  </si>
  <si>
    <t>Magg.ne costo un. base PSSU1 da 21 a 50 lav.</t>
  </si>
  <si>
    <t xml:space="preserve">Verbania </t>
  </si>
  <si>
    <t>Delta da 21 a 50</t>
  </si>
  <si>
    <t>Area/Direzione</t>
  </si>
  <si>
    <t>TOTALE SEDI</t>
  </si>
  <si>
    <t>da 21 a 50 lav.</t>
  </si>
  <si>
    <t>Totale VMG e VMS biennio</t>
  </si>
  <si>
    <t>Totale VE biennio</t>
  </si>
  <si>
    <t>Totale PSS annuo</t>
  </si>
  <si>
    <t>€/cd.</t>
  </si>
  <si>
    <t>Sopralluogo domiciliare per Telelavoro, n°</t>
  </si>
  <si>
    <t>Totale lavoratori</t>
  </si>
  <si>
    <t>Sopralluogo straordinario Sede di lavoro</t>
  </si>
  <si>
    <t>Totale soprall. Biennio</t>
  </si>
  <si>
    <t>Firma digitale del legale rappresentante</t>
  </si>
  <si>
    <t>Costo oneri della sicurezza non soggetti al ribasso €</t>
  </si>
  <si>
    <t>Area geograf.</t>
  </si>
  <si>
    <t>PSS</t>
  </si>
  <si>
    <t>SEDI ACI - PIANO DI SORVEGLIANZA SANITARIA (PSS)</t>
  </si>
  <si>
    <t>Attività M.C. e M.C.C.</t>
  </si>
  <si>
    <t>PSSUF</t>
  </si>
  <si>
    <t>Gestione del PSS (fino a 20 lav.)</t>
  </si>
  <si>
    <t>Forfait base (fino a 20 lavoratori) addetti ad attività d'ufficio</t>
  </si>
  <si>
    <t>Euro/sede/anno</t>
  </si>
  <si>
    <t>n. sedi: 88</t>
  </si>
  <si>
    <t>Euro/totale/anno</t>
  </si>
  <si>
    <t>PSSU1</t>
  </si>
  <si>
    <t>Gestione del PSS (da 21 a 50 lav.)</t>
  </si>
  <si>
    <t>Forfait base (da 21 fino a 50 lavoratori) addetti ad attività d'ufficio</t>
  </si>
  <si>
    <t>n. sedi ACI: 13</t>
  </si>
  <si>
    <t>Maggiorazione per ogni unità da 21 a 50 lavoratori addetti ad attività d'ufficio</t>
  </si>
  <si>
    <t>Euro/totale/semestre</t>
  </si>
  <si>
    <t>PSSU2</t>
  </si>
  <si>
    <t>Gestione del PSS (da 51 fino a 700 lav.)</t>
  </si>
  <si>
    <t>Forfait base (da 51 a 200 lavoratori) addetti ad attività d'ufficio</t>
  </si>
  <si>
    <t>n. sedi: 5</t>
  </si>
  <si>
    <t>Maggiorazione per ogni unità da 51 a 200 lavoratori addetti ad attività d'ufficio</t>
  </si>
  <si>
    <t>Euro/lavoratore/anno</t>
  </si>
  <si>
    <t>Maggiorazione per ogni unità da 201 a 700 lavoratori addetti ad attività d'ufficio</t>
  </si>
  <si>
    <t>TotalePSSU2</t>
  </si>
  <si>
    <t>TOTALE PSS</t>
  </si>
  <si>
    <t>FCUF</t>
  </si>
  <si>
    <t>Funzione di coordinamento</t>
  </si>
  <si>
    <t>Euro/anno</t>
  </si>
  <si>
    <t xml:space="preserve">n. sedi: 88 </t>
  </si>
  <si>
    <t>Euro/totale/annuo</t>
  </si>
  <si>
    <t>FCU1</t>
  </si>
  <si>
    <t>Funzione di coordinamento (da 21 a 50 lav.)</t>
  </si>
  <si>
    <t xml:space="preserve">n. sedi: 13 </t>
  </si>
  <si>
    <t>FCU2</t>
  </si>
  <si>
    <t>Funzione di coordinamento (da 51 a 700 lav.)</t>
  </si>
  <si>
    <t xml:space="preserve">n. sedi: 5 </t>
  </si>
  <si>
    <t>Totale FCU2</t>
  </si>
  <si>
    <t>TOTALE FC</t>
  </si>
  <si>
    <t>TOTALE GENERALE PSS + FC</t>
  </si>
  <si>
    <t>Numero medio presunto di prestazioni richieste nell'anno</t>
  </si>
  <si>
    <t>Oneri della sicurezza non previsti trattandosi di prestazione assimilabile all'intellettuale</t>
  </si>
  <si>
    <t xml:space="preserve">totale annuo presunto </t>
  </si>
  <si>
    <t>Esami</t>
  </si>
  <si>
    <t>ES03</t>
  </si>
  <si>
    <t>ECG</t>
  </si>
  <si>
    <t>EL51</t>
  </si>
  <si>
    <t>Esami di laboratorio per tossicodipendenze</t>
  </si>
  <si>
    <t>Test tossicologico-analitico di primo livello in laboratorio: campione A</t>
  </si>
  <si>
    <t>Euro/campione</t>
  </si>
  <si>
    <t>EL52</t>
  </si>
  <si>
    <t>Test tossicologico-analitico di primo livello con tecniche immunochimiche rapide on site: campione A</t>
  </si>
  <si>
    <t>EL53</t>
  </si>
  <si>
    <t>Analisi di conferma della positività del campione mediante tecniche cromatografiche accoppiate alla spettometria di massa: campione B - Prima molecola</t>
  </si>
  <si>
    <t>Analisi di conferma della positività del campione mediante tecniche cromatografiche accoppiate alla spettometria di massa: campione B - molecole successive alla prima</t>
  </si>
  <si>
    <t>Analisi di revisione: campione C - prima molecola</t>
  </si>
  <si>
    <t>Analisi di revisione: campione C - molecole successive alla prima</t>
  </si>
  <si>
    <t>Test rapido con tecnica colorimetrica</t>
  </si>
  <si>
    <t>Euro/esame</t>
  </si>
  <si>
    <t>Esami di laboratorio per alcoldipendenze</t>
  </si>
  <si>
    <t>CDT - Transferrina desialata (escluso kit raccolta campione)</t>
  </si>
  <si>
    <t>Test di conferma alcolemia su campione ematico (escluso kit raccolta campione € 5,00)</t>
  </si>
  <si>
    <t>Test alcolimetrico su aria respirata mediante etilometro</t>
  </si>
  <si>
    <t>Ricerca di Etanolo</t>
  </si>
  <si>
    <t>EL62</t>
  </si>
  <si>
    <t>Kit per raccolta campione ematico per CDT</t>
  </si>
  <si>
    <t>Euro/Kit</t>
  </si>
  <si>
    <t>Aggiornamento DVR</t>
  </si>
  <si>
    <t>Partecipazione del Medico Competente al Gruppo di Lavoro per VALUTAZIONI STRESS LAVORO CORRELATO – previste n. 2 riunioni in videoconferenza per D.T./A.M.</t>
  </si>
  <si>
    <t>Euro/cd.</t>
  </si>
  <si>
    <t>N. lav. PRA</t>
  </si>
  <si>
    <t>Dir. A.C.</t>
  </si>
  <si>
    <t>N. lav. totali</t>
  </si>
  <si>
    <t>PRA fino a 20 lav.</t>
  </si>
  <si>
    <t>da 51 a 700 lav.</t>
  </si>
  <si>
    <t>Totale Magg.ne da 21 a 50</t>
  </si>
  <si>
    <t>Delta  da 51 a 200 lav.</t>
  </si>
  <si>
    <t>Magg.ne costo un. base PSSU2 da 51 a 200 lav.</t>
  </si>
  <si>
    <t>Totale Magg.ne da 51 a 200</t>
  </si>
  <si>
    <t>Delta  da 200 a 700 lav.</t>
  </si>
  <si>
    <t>Magg.ne costo un. base PSSU2 da 201 a 700 lav.</t>
  </si>
  <si>
    <t>Totale Magg.ne da 201 a 700 lav.</t>
  </si>
  <si>
    <t>Costo base FCUF fino a 20 lav.</t>
  </si>
  <si>
    <t>Magg.ne costo un. base FCU1 da 21 a 50 lav.</t>
  </si>
  <si>
    <t>Magg.ne costo un. base FCU2 da 51 a 200 lav.</t>
  </si>
  <si>
    <t>Magg.ne costo un. base FCU2 da 201 a 700 lav.</t>
  </si>
  <si>
    <t>Totale FC annuo</t>
  </si>
  <si>
    <t>Totale PSS + FC annuo</t>
  </si>
  <si>
    <t>Totale PSS + FC biennio</t>
  </si>
  <si>
    <t>N. visite prev. biennio</t>
  </si>
  <si>
    <t>Totale VMG+VMS+VE biennio</t>
  </si>
  <si>
    <t>Totale biennio</t>
  </si>
  <si>
    <t>Nord</t>
  </si>
  <si>
    <t>Brescia Uff. PRA Dir. T.</t>
  </si>
  <si>
    <t>Bergamo</t>
  </si>
  <si>
    <t>Genova Uff. PRA Dir. T.</t>
  </si>
  <si>
    <t>Milano Uff. PRA Area M.</t>
  </si>
  <si>
    <t>Milano (A.M.)</t>
  </si>
  <si>
    <t>Torino Uff. PRA Area M.</t>
  </si>
  <si>
    <t>Treviso Uff. PRA Dir. T.</t>
  </si>
  <si>
    <t>Udine</t>
  </si>
  <si>
    <t>Varese Uff. PRA Dir. T.</t>
  </si>
  <si>
    <t>Verona Uff. PRA Dir. T.</t>
  </si>
  <si>
    <t>Centro</t>
  </si>
  <si>
    <t>Bologna Uff. PRA Dir. T.</t>
  </si>
  <si>
    <t>Emilia Romagna</t>
  </si>
  <si>
    <t>Bologna (D.T.)</t>
  </si>
  <si>
    <t xml:space="preserve">Ferrara </t>
  </si>
  <si>
    <t>Forlì/Cesena</t>
  </si>
  <si>
    <t>Modena</t>
  </si>
  <si>
    <t>Parma</t>
  </si>
  <si>
    <t xml:space="preserve">Piacenza </t>
  </si>
  <si>
    <t>Ravenna</t>
  </si>
  <si>
    <t>Reggio Emilia</t>
  </si>
  <si>
    <t>Rimini</t>
  </si>
  <si>
    <t>Cagliari Uff. PRA Dir. T.</t>
  </si>
  <si>
    <t>Sardegna</t>
  </si>
  <si>
    <t>Cagliari (D.T.)</t>
  </si>
  <si>
    <t>Nuoro</t>
  </si>
  <si>
    <t>Ogliastra (Tortolì)</t>
  </si>
  <si>
    <t>Olbia Tempio</t>
  </si>
  <si>
    <t xml:space="preserve">Oristano </t>
  </si>
  <si>
    <t xml:space="preserve">Sassari </t>
  </si>
  <si>
    <t>Firenze Uff. Pra Dir. T.</t>
  </si>
  <si>
    <t>Toscana</t>
  </si>
  <si>
    <t xml:space="preserve">Arezzo </t>
  </si>
  <si>
    <t>Firenze (D.T.)</t>
  </si>
  <si>
    <t>Grosseto</t>
  </si>
  <si>
    <t xml:space="preserve">Livorno </t>
  </si>
  <si>
    <t xml:space="preserve">Lucca </t>
  </si>
  <si>
    <t xml:space="preserve">Massa-Carrara </t>
  </si>
  <si>
    <t xml:space="preserve">Pisa </t>
  </si>
  <si>
    <t xml:space="preserve">Pistoia </t>
  </si>
  <si>
    <t xml:space="preserve">Prato </t>
  </si>
  <si>
    <t xml:space="preserve">Siena </t>
  </si>
  <si>
    <t>L'Aquila Uff. PRA Dir. T.</t>
  </si>
  <si>
    <t>Abruzzo</t>
  </si>
  <si>
    <t>Chieti</t>
  </si>
  <si>
    <t>L'Aquila (D.T.)</t>
  </si>
  <si>
    <t>Pescara</t>
  </si>
  <si>
    <t>Teramo</t>
  </si>
  <si>
    <t>Perugia Uff. PRA Dir. T.</t>
  </si>
  <si>
    <t>Marche</t>
  </si>
  <si>
    <t>Ancona</t>
  </si>
  <si>
    <t>Ascoli Piceno</t>
  </si>
  <si>
    <t>Macerata</t>
  </si>
  <si>
    <t>Pesaro/Urbino</t>
  </si>
  <si>
    <t>Umbria</t>
  </si>
  <si>
    <t>Perugia (D.T.)</t>
  </si>
  <si>
    <t>Terni</t>
  </si>
  <si>
    <t>RM Sede Centrale</t>
  </si>
  <si>
    <t>Lazio</t>
  </si>
  <si>
    <t>Roma (Via Marsala)</t>
  </si>
  <si>
    <t>Roma Uff. PRA. Area M.</t>
  </si>
  <si>
    <t xml:space="preserve">Frosinone </t>
  </si>
  <si>
    <t xml:space="preserve">Latina </t>
  </si>
  <si>
    <t>Rieti</t>
  </si>
  <si>
    <t>Roma (A.M.)</t>
  </si>
  <si>
    <t>Viterbo</t>
  </si>
  <si>
    <t>Sud</t>
  </si>
  <si>
    <t>Bari Uff. PRA Dir. T.</t>
  </si>
  <si>
    <t>Molise</t>
  </si>
  <si>
    <t xml:space="preserve">Campobasso </t>
  </si>
  <si>
    <t>Isernia</t>
  </si>
  <si>
    <t>Puglia</t>
  </si>
  <si>
    <t>Bari (D.T.)</t>
  </si>
  <si>
    <t>Brindisi</t>
  </si>
  <si>
    <t>Foggia</t>
  </si>
  <si>
    <t>Lecce</t>
  </si>
  <si>
    <t>Taranto</t>
  </si>
  <si>
    <t>Catanzaro Uff. Pra Dir. T.</t>
  </si>
  <si>
    <t>Calabria</t>
  </si>
  <si>
    <t>Catanzaro (D.T.)</t>
  </si>
  <si>
    <t>Cosenza</t>
  </si>
  <si>
    <t xml:space="preserve">Crotone </t>
  </si>
  <si>
    <t>Reggio Calabria</t>
  </si>
  <si>
    <t>Vibo Valentia</t>
  </si>
  <si>
    <t>Napoli Uff. PRA Area M.</t>
  </si>
  <si>
    <t>Campania</t>
  </si>
  <si>
    <t>Benevento</t>
  </si>
  <si>
    <t>Caserta</t>
  </si>
  <si>
    <t>Napoli (A.M)</t>
  </si>
  <si>
    <t>Palermo Uff. PRA Dir. T.</t>
  </si>
  <si>
    <t>Sicilia</t>
  </si>
  <si>
    <t xml:space="preserve">Agrigento </t>
  </si>
  <si>
    <t>Caltanissetta</t>
  </si>
  <si>
    <t xml:space="preserve">Catania </t>
  </si>
  <si>
    <t xml:space="preserve">Enna </t>
  </si>
  <si>
    <t>Messina</t>
  </si>
  <si>
    <t>Palermo (D.T.)</t>
  </si>
  <si>
    <t xml:space="preserve">Ragusa </t>
  </si>
  <si>
    <t xml:space="preserve">Siracusa </t>
  </si>
  <si>
    <t xml:space="preserve">Trapani </t>
  </si>
  <si>
    <t>Salerno Uff. PRA Area M.</t>
  </si>
  <si>
    <t>Basilicata</t>
  </si>
  <si>
    <t>Matera</t>
  </si>
  <si>
    <t>Potenza</t>
  </si>
  <si>
    <t xml:space="preserve">Avellino </t>
  </si>
  <si>
    <t>Salerno</t>
  </si>
  <si>
    <t>1 - NORD</t>
  </si>
  <si>
    <t>2 - CENTRO</t>
  </si>
  <si>
    <t>3 - SUD</t>
  </si>
  <si>
    <t>Tot. Servizi a canone biennio</t>
  </si>
  <si>
    <t>Servizi a misura (extra canone)</t>
  </si>
  <si>
    <t>Tot. visite mediche biennio</t>
  </si>
  <si>
    <t>Totale servizi a misura (biennio)</t>
  </si>
  <si>
    <t>TOTALE GEN. LOTTO             biennio</t>
  </si>
  <si>
    <t>Base asta</t>
  </si>
  <si>
    <t>Proroga tecnica max 3 mesi</t>
  </si>
  <si>
    <t>Totale generale</t>
  </si>
  <si>
    <t>Quinto d'obbligo</t>
  </si>
  <si>
    <t>Totale servizi</t>
  </si>
  <si>
    <t>Sede</t>
  </si>
  <si>
    <t xml:space="preserve">A.C. Bergamo </t>
  </si>
  <si>
    <t>Servizi Autoclubbergamo S.r.l.</t>
  </si>
  <si>
    <t>A.C. Brescia</t>
  </si>
  <si>
    <t>Brescia</t>
  </si>
  <si>
    <t>ACI Brescia Service S.r.l.</t>
  </si>
  <si>
    <t>S.A.CRE. S.r.l.</t>
  </si>
  <si>
    <t>Cremona</t>
  </si>
  <si>
    <t>A.C. Pavia</t>
  </si>
  <si>
    <t>AC Torino</t>
  </si>
  <si>
    <t>Torino</t>
  </si>
  <si>
    <t>A.C. Frosinone</t>
  </si>
  <si>
    <t>Frosinone</t>
  </si>
  <si>
    <t xml:space="preserve">A.C. Pisa </t>
  </si>
  <si>
    <t>Pisa</t>
  </si>
  <si>
    <t>ACIACTION S.r.l.</t>
  </si>
  <si>
    <t>Fondazione Caracciolo</t>
  </si>
  <si>
    <t>Roma</t>
  </si>
  <si>
    <t>A.C. Roma</t>
  </si>
  <si>
    <t xml:space="preserve">ACINSERVICE S.r.l. </t>
  </si>
  <si>
    <t>A.C. Rieti</t>
  </si>
  <si>
    <t>A.C. Terni</t>
  </si>
  <si>
    <t xml:space="preserve">ACI Servizi S.r.l. </t>
  </si>
  <si>
    <t>A.C. Salerno</t>
  </si>
  <si>
    <t>TOTALE</t>
  </si>
  <si>
    <t>A.C. fino a 20 lav.</t>
  </si>
  <si>
    <t>n. sedi: 17</t>
  </si>
  <si>
    <t xml:space="preserve">n. sedi: 17 </t>
  </si>
  <si>
    <t>N. visite prev. Annue</t>
  </si>
  <si>
    <t>TOTALE GEN.   biennio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</si>
</sst>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&quot;€&quot;\ #,##0.00;[Red]\-&quot;€&quot;\ #,##0.00"/>
    <numFmt numFmtId="165" formatCode="_-&quot;€&quot;\ * #,##0.00_-;\-&quot;€&quot;\ * #,##0.00_-;_-&quot;€&quot;\ * &quot;-&quot;??_-;_-@_-"/>
    <numFmt numFmtId="166" formatCode="0_ ;\-0\ "/>
    <numFmt numFmtId="167" formatCode="#,##0_ ;\-#,##0\ "/>
    <numFmt numFmtId="168" formatCode="&quot;€&quot;\ #,##0.00"/>
  </numFmts>
  <fonts count="18" x14ac:knownFonts="1">
    <font>
      <sz val="12"/>
      <color theme="1"/>
      <name val="Times New Roman"/>
      <family val="2"/>
    </font>
    <font>
      <sz val="10"/>
      <color indexed="8"/>
      <name val="Arial"/>
      <family val="2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2"/>
      <color indexed="8"/>
      <name val="Arial"/>
      <family val="2"/>
    </font>
    <font>
      <b/>
      <sz val="12"/>
      <color theme="1"/>
      <name val="Times New Roman"/>
      <family val="1"/>
    </font>
    <font>
      <b/>
      <sz val="14"/>
      <color indexed="8"/>
      <name val="Times New Roman"/>
      <family val="1"/>
    </font>
    <font>
      <sz val="10"/>
      <color indexed="8"/>
      <name val="Arial"/>
      <family val="2"/>
    </font>
    <font>
      <sz val="12"/>
      <name val="Times New Roman"/>
      <family val="1"/>
    </font>
    <font>
      <b/>
      <sz val="12"/>
      <color rgb="FF0000FF"/>
      <name val="Times New Roman"/>
      <family val="1"/>
    </font>
    <font>
      <b/>
      <sz val="18"/>
      <color theme="1"/>
      <name val="Times New Roman"/>
      <family val="1"/>
    </font>
    <font>
      <b/>
      <sz val="12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0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FFC000"/>
        <bgColor rgb="FFFFFFCC"/>
      </patternFill>
    </fill>
    <fill>
      <patternFill patternType="solid">
        <fgColor rgb="FFCC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CC"/>
        <bgColor rgb="FFFFFFCC"/>
      </patternFill>
    </fill>
    <fill>
      <patternFill patternType="solid">
        <fgColor rgb="FFFFFFCC"/>
        <bgColor rgb="FFCCFFCC"/>
      </patternFill>
    </fill>
    <fill>
      <patternFill patternType="solid">
        <fgColor rgb="FFCCFFFF"/>
        <bgColor rgb="FFFFFFCC"/>
      </patternFill>
    </fill>
    <fill>
      <patternFill patternType="solid">
        <fgColor rgb="FFCCFFFF"/>
        <bgColor indexed="64"/>
      </patternFill>
    </fill>
    <fill>
      <patternFill patternType="solid">
        <fgColor rgb="FFFFFFFF"/>
        <bgColor indexed="64"/>
      </patternFill>
    </fill>
  </fills>
  <borders count="6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1">
    <xf numFmtId="0" fontId="0" fillId="0" borderId="0"/>
    <xf numFmtId="0" fontId="1" fillId="0" borderId="0"/>
    <xf numFmtId="165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0" fontId="5" fillId="0" borderId="0"/>
    <xf numFmtId="9" fontId="4" fillId="0" borderId="0" applyFont="0" applyFill="0" applyBorder="0" applyAlignment="0" applyProtection="0"/>
    <xf numFmtId="0" fontId="9" fillId="0" borderId="0"/>
    <xf numFmtId="0" fontId="4" fillId="0" borderId="0"/>
    <xf numFmtId="0" fontId="1" fillId="0" borderId="0"/>
  </cellStyleXfs>
  <cellXfs count="402">
    <xf numFmtId="0" fontId="0" fillId="0" borderId="0" xfId="0"/>
    <xf numFmtId="0" fontId="2" fillId="0" borderId="2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6" fillId="0" borderId="0" xfId="1" applyFont="1"/>
    <xf numFmtId="164" fontId="2" fillId="3" borderId="0" xfId="1" applyNumberFormat="1" applyFont="1" applyFill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165" fontId="6" fillId="0" borderId="0" xfId="1" applyNumberFormat="1" applyFont="1"/>
    <xf numFmtId="0" fontId="2" fillId="0" borderId="8" xfId="1" applyFont="1" applyBorder="1" applyAlignment="1">
      <alignment horizontal="left" vertical="center" wrapText="1"/>
    </xf>
    <xf numFmtId="0" fontId="2" fillId="0" borderId="8" xfId="1" applyFont="1" applyBorder="1" applyAlignment="1">
      <alignment vertical="center" wrapText="1"/>
    </xf>
    <xf numFmtId="164" fontId="2" fillId="3" borderId="0" xfId="1" applyNumberFormat="1" applyFont="1" applyFill="1" applyBorder="1" applyAlignment="1">
      <alignment vertical="center" wrapText="1"/>
    </xf>
    <xf numFmtId="0" fontId="2" fillId="0" borderId="22" xfId="1" applyFont="1" applyBorder="1" applyAlignment="1">
      <alignment horizontal="justify" vertical="center" wrapText="1"/>
    </xf>
    <xf numFmtId="0" fontId="3" fillId="2" borderId="9" xfId="1" applyFont="1" applyFill="1" applyBorder="1" applyAlignment="1">
      <alignment horizontal="center" vertical="center" wrapText="1"/>
    </xf>
    <xf numFmtId="0" fontId="3" fillId="2" borderId="10" xfId="1" applyFont="1" applyFill="1" applyBorder="1" applyAlignment="1">
      <alignment horizontal="center" vertical="center"/>
    </xf>
    <xf numFmtId="49" fontId="3" fillId="2" borderId="10" xfId="1" applyNumberFormat="1" applyFont="1" applyFill="1" applyBorder="1" applyAlignment="1">
      <alignment horizontal="center" vertical="center" wrapText="1"/>
    </xf>
    <xf numFmtId="0" fontId="6" fillId="0" borderId="0" xfId="1" applyFont="1" applyBorder="1"/>
    <xf numFmtId="0" fontId="2" fillId="0" borderId="0" xfId="1" applyFont="1" applyBorder="1" applyAlignment="1">
      <alignment horizontal="center" vertical="center" wrapText="1"/>
    </xf>
    <xf numFmtId="0" fontId="2" fillId="0" borderId="0" xfId="1" applyFont="1" applyBorder="1" applyAlignment="1">
      <alignment vertical="center" wrapText="1"/>
    </xf>
    <xf numFmtId="0" fontId="2" fillId="0" borderId="14" xfId="1" applyFont="1" applyBorder="1" applyAlignment="1">
      <alignment horizontal="center" vertical="center" wrapText="1"/>
    </xf>
    <xf numFmtId="0" fontId="2" fillId="0" borderId="22" xfId="1" applyFont="1" applyBorder="1" applyAlignment="1">
      <alignment vertical="center" wrapText="1"/>
    </xf>
    <xf numFmtId="0" fontId="2" fillId="0" borderId="22" xfId="1" applyFont="1" applyBorder="1" applyAlignment="1">
      <alignment horizontal="center" vertical="center" wrapText="1"/>
    </xf>
    <xf numFmtId="165" fontId="3" fillId="0" borderId="22" xfId="1" applyNumberFormat="1" applyFont="1" applyBorder="1" applyAlignment="1">
      <alignment horizontal="justify" vertical="center" wrapText="1"/>
    </xf>
    <xf numFmtId="0" fontId="3" fillId="2" borderId="11" xfId="1" applyFont="1" applyFill="1" applyBorder="1" applyAlignment="1">
      <alignment horizontal="center" vertical="center" wrapText="1"/>
    </xf>
    <xf numFmtId="0" fontId="3" fillId="4" borderId="10" xfId="1" applyFont="1" applyFill="1" applyBorder="1" applyAlignment="1">
      <alignment horizontal="center" vertical="center"/>
    </xf>
    <xf numFmtId="0" fontId="3" fillId="4" borderId="11" xfId="1" applyFont="1" applyFill="1" applyBorder="1" applyAlignment="1">
      <alignment horizontal="center" vertical="center" wrapText="1"/>
    </xf>
    <xf numFmtId="165" fontId="3" fillId="6" borderId="11" xfId="1" applyNumberFormat="1" applyFont="1" applyFill="1" applyBorder="1" applyAlignment="1">
      <alignment vertical="center" wrapText="1"/>
    </xf>
    <xf numFmtId="0" fontId="3" fillId="4" borderId="17" xfId="1" applyFont="1" applyFill="1" applyBorder="1" applyAlignment="1">
      <alignment vertical="center" wrapText="1"/>
    </xf>
    <xf numFmtId="165" fontId="3" fillId="4" borderId="18" xfId="1" applyNumberFormat="1" applyFont="1" applyFill="1" applyBorder="1" applyAlignment="1">
      <alignment horizontal="justify" vertical="center" wrapText="1"/>
    </xf>
    <xf numFmtId="0" fontId="3" fillId="0" borderId="0" xfId="1" applyFont="1" applyFill="1" applyBorder="1" applyAlignment="1">
      <alignment vertical="center" wrapText="1"/>
    </xf>
    <xf numFmtId="165" fontId="3" fillId="0" borderId="0" xfId="1" applyNumberFormat="1" applyFont="1" applyFill="1" applyBorder="1" applyAlignment="1">
      <alignment horizontal="justify" vertical="center" wrapText="1"/>
    </xf>
    <xf numFmtId="165" fontId="6" fillId="0" borderId="0" xfId="1" applyNumberFormat="1" applyFont="1" applyFill="1" applyBorder="1"/>
    <xf numFmtId="3" fontId="2" fillId="0" borderId="0" xfId="1" applyNumberFormat="1" applyFont="1" applyBorder="1" applyAlignment="1">
      <alignment vertical="center" wrapText="1"/>
    </xf>
    <xf numFmtId="0" fontId="2" fillId="0" borderId="0" xfId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21" xfId="9" applyFont="1" applyFill="1" applyBorder="1" applyAlignment="1">
      <alignment horizontal="center" vertical="center" wrapText="1"/>
    </xf>
    <xf numFmtId="165" fontId="0" fillId="0" borderId="2" xfId="0" applyNumberFormat="1" applyBorder="1"/>
    <xf numFmtId="165" fontId="0" fillId="0" borderId="0" xfId="0" applyNumberFormat="1"/>
    <xf numFmtId="165" fontId="3" fillId="0" borderId="7" xfId="1" applyNumberFormat="1" applyFont="1" applyBorder="1" applyAlignment="1">
      <alignment horizontal="justify" vertical="center" wrapText="1"/>
    </xf>
    <xf numFmtId="165" fontId="3" fillId="0" borderId="5" xfId="1" applyNumberFormat="1" applyFont="1" applyBorder="1" applyAlignment="1">
      <alignment horizontal="justify" vertical="center" wrapText="1"/>
    </xf>
    <xf numFmtId="3" fontId="3" fillId="0" borderId="22" xfId="1" applyNumberFormat="1" applyFont="1" applyBorder="1" applyAlignment="1">
      <alignment horizontal="center" vertical="center" wrapText="1"/>
    </xf>
    <xf numFmtId="3" fontId="3" fillId="0" borderId="8" xfId="1" applyNumberFormat="1" applyFont="1" applyBorder="1" applyAlignment="1">
      <alignment horizontal="center" vertical="center" wrapText="1"/>
    </xf>
    <xf numFmtId="165" fontId="3" fillId="0" borderId="15" xfId="1" applyNumberFormat="1" applyFont="1" applyBorder="1" applyAlignment="1">
      <alignment horizontal="justify" vertical="center" wrapText="1"/>
    </xf>
    <xf numFmtId="165" fontId="3" fillId="0" borderId="16" xfId="1" applyNumberFormat="1" applyFont="1" applyBorder="1" applyAlignment="1">
      <alignment horizontal="justify" vertical="center" wrapText="1"/>
    </xf>
    <xf numFmtId="165" fontId="3" fillId="0" borderId="40" xfId="1" applyNumberFormat="1" applyFont="1" applyBorder="1" applyAlignment="1">
      <alignment horizontal="justify" vertical="center" wrapText="1"/>
    </xf>
    <xf numFmtId="9" fontId="3" fillId="0" borderId="20" xfId="1" applyNumberFormat="1" applyFont="1" applyBorder="1" applyAlignment="1">
      <alignment horizontal="center" vertical="center" wrapText="1"/>
    </xf>
    <xf numFmtId="3" fontId="3" fillId="0" borderId="2" xfId="1" applyNumberFormat="1" applyFont="1" applyBorder="1" applyAlignment="1">
      <alignment horizontal="center" vertical="center" wrapText="1"/>
    </xf>
    <xf numFmtId="165" fontId="3" fillId="0" borderId="3" xfId="1" applyNumberFormat="1" applyFont="1" applyBorder="1" applyAlignment="1">
      <alignment horizontal="justify" vertical="center" wrapText="1"/>
    </xf>
    <xf numFmtId="165" fontId="2" fillId="0" borderId="1" xfId="1" applyNumberFormat="1" applyFont="1" applyBorder="1" applyAlignment="1">
      <alignment horizontal="justify" vertical="center" wrapText="1"/>
    </xf>
    <xf numFmtId="165" fontId="3" fillId="4" borderId="11" xfId="1" applyNumberFormat="1" applyFont="1" applyFill="1" applyBorder="1" applyAlignment="1">
      <alignment vertical="center"/>
    </xf>
    <xf numFmtId="0" fontId="3" fillId="5" borderId="0" xfId="1" applyFont="1" applyFill="1" applyBorder="1" applyAlignment="1">
      <alignment vertical="center" wrapText="1"/>
    </xf>
    <xf numFmtId="165" fontId="3" fillId="5" borderId="0" xfId="1" applyNumberFormat="1" applyFont="1" applyFill="1" applyBorder="1" applyAlignment="1">
      <alignment horizontal="justify" vertical="center" wrapText="1"/>
    </xf>
    <xf numFmtId="165" fontId="3" fillId="5" borderId="0" xfId="1" applyNumberFormat="1" applyFont="1" applyFill="1" applyBorder="1" applyAlignment="1">
      <alignment vertical="center"/>
    </xf>
    <xf numFmtId="165" fontId="6" fillId="5" borderId="0" xfId="1" applyNumberFormat="1" applyFont="1" applyFill="1"/>
    <xf numFmtId="0" fontId="6" fillId="5" borderId="0" xfId="1" applyFont="1" applyFill="1"/>
    <xf numFmtId="0" fontId="3" fillId="0" borderId="35" xfId="1" applyFont="1" applyFill="1" applyBorder="1" applyAlignment="1">
      <alignment horizontal="center" vertical="center" wrapText="1"/>
    </xf>
    <xf numFmtId="165" fontId="3" fillId="0" borderId="35" xfId="1" applyNumberFormat="1" applyFont="1" applyFill="1" applyBorder="1" applyAlignment="1">
      <alignment horizontal="justify" vertical="center" wrapText="1"/>
    </xf>
    <xf numFmtId="0" fontId="3" fillId="0" borderId="43" xfId="1" applyFont="1" applyFill="1" applyBorder="1" applyAlignment="1">
      <alignment horizontal="center" vertical="center" wrapText="1"/>
    </xf>
    <xf numFmtId="165" fontId="6" fillId="0" borderId="0" xfId="1" applyNumberFormat="1" applyFont="1" applyAlignment="1">
      <alignment horizontal="center" vertical="center"/>
    </xf>
    <xf numFmtId="0" fontId="6" fillId="0" borderId="0" xfId="1" applyFont="1" applyAlignment="1">
      <alignment horizontal="left" vertical="center"/>
    </xf>
    <xf numFmtId="165" fontId="6" fillId="0" borderId="0" xfId="1" applyNumberFormat="1" applyFont="1" applyAlignment="1">
      <alignment vertical="center"/>
    </xf>
    <xf numFmtId="165" fontId="6" fillId="0" borderId="0" xfId="1" applyNumberFormat="1" applyFont="1" applyAlignment="1">
      <alignment horizontal="left" vertical="center"/>
    </xf>
    <xf numFmtId="0" fontId="6" fillId="0" borderId="0" xfId="1" applyFont="1" applyAlignment="1">
      <alignment vertical="center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7" fillId="8" borderId="27" xfId="0" applyFont="1" applyFill="1" applyBorder="1" applyAlignment="1">
      <alignment horizontal="center" vertical="center"/>
    </xf>
    <xf numFmtId="167" fontId="7" fillId="8" borderId="45" xfId="0" applyNumberFormat="1" applyFont="1" applyFill="1" applyBorder="1" applyAlignment="1">
      <alignment horizontal="center" vertical="center"/>
    </xf>
    <xf numFmtId="0" fontId="2" fillId="0" borderId="49" xfId="1" applyFont="1" applyBorder="1" applyAlignment="1">
      <alignment horizontal="center" vertical="center" wrapText="1"/>
    </xf>
    <xf numFmtId="0" fontId="2" fillId="0" borderId="39" xfId="1" applyFont="1" applyBorder="1" applyAlignment="1">
      <alignment horizontal="center" vertical="center" wrapText="1"/>
    </xf>
    <xf numFmtId="0" fontId="2" fillId="0" borderId="41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left" vertical="center" wrapText="1"/>
    </xf>
    <xf numFmtId="165" fontId="3" fillId="0" borderId="0" xfId="1" applyNumberFormat="1" applyFont="1" applyBorder="1" applyAlignment="1">
      <alignment horizontal="justify" vertical="center" wrapText="1"/>
    </xf>
    <xf numFmtId="165" fontId="2" fillId="0" borderId="0" xfId="1" applyNumberFormat="1" applyFont="1" applyBorder="1" applyAlignment="1">
      <alignment horizontal="justify" vertical="center" wrapText="1"/>
    </xf>
    <xf numFmtId="0" fontId="2" fillId="0" borderId="0" xfId="1" applyFont="1" applyBorder="1" applyAlignment="1">
      <alignment horizontal="justify" vertical="center" wrapText="1"/>
    </xf>
    <xf numFmtId="0" fontId="3" fillId="5" borderId="0" xfId="1" applyFont="1" applyFill="1" applyBorder="1" applyAlignment="1">
      <alignment horizontal="center" vertical="center" wrapText="1"/>
    </xf>
    <xf numFmtId="0" fontId="2" fillId="5" borderId="0" xfId="1" applyFont="1" applyFill="1" applyBorder="1" applyAlignment="1">
      <alignment horizontal="center" vertical="center" wrapText="1"/>
    </xf>
    <xf numFmtId="165" fontId="3" fillId="5" borderId="0" xfId="1" applyNumberFormat="1" applyFont="1" applyFill="1" applyBorder="1" applyAlignment="1">
      <alignment vertical="center" wrapText="1"/>
    </xf>
    <xf numFmtId="0" fontId="3" fillId="5" borderId="0" xfId="1" applyFont="1" applyFill="1" applyBorder="1" applyAlignment="1">
      <alignment vertical="center"/>
    </xf>
    <xf numFmtId="49" fontId="3" fillId="0" borderId="16" xfId="1" applyNumberFormat="1" applyFont="1" applyBorder="1" applyAlignment="1">
      <alignment horizontal="right" vertical="center" wrapText="1"/>
    </xf>
    <xf numFmtId="0" fontId="3" fillId="2" borderId="11" xfId="1" applyFont="1" applyFill="1" applyBorder="1" applyAlignment="1">
      <alignment horizontal="center" vertical="center"/>
    </xf>
    <xf numFmtId="0" fontId="3" fillId="4" borderId="11" xfId="1" applyFont="1" applyFill="1" applyBorder="1" applyAlignment="1">
      <alignment horizontal="center" vertical="center"/>
    </xf>
    <xf numFmtId="0" fontId="3" fillId="0" borderId="22" xfId="1" applyFont="1" applyBorder="1" applyAlignment="1">
      <alignment horizontal="justify" vertical="center" wrapText="1"/>
    </xf>
    <xf numFmtId="0" fontId="2" fillId="0" borderId="53" xfId="1" applyFont="1" applyBorder="1" applyAlignment="1">
      <alignment horizontal="center" vertical="center" wrapText="1"/>
    </xf>
    <xf numFmtId="0" fontId="3" fillId="4" borderId="20" xfId="1" applyFont="1" applyFill="1" applyBorder="1" applyAlignment="1">
      <alignment horizontal="justify" vertical="center" wrapText="1"/>
    </xf>
    <xf numFmtId="165" fontId="3" fillId="4" borderId="20" xfId="1" applyNumberFormat="1" applyFont="1" applyFill="1" applyBorder="1" applyAlignment="1">
      <alignment horizontal="justify" vertical="center" wrapText="1"/>
    </xf>
    <xf numFmtId="0" fontId="3" fillId="4" borderId="55" xfId="1" applyFont="1" applyFill="1" applyBorder="1" applyAlignment="1">
      <alignment horizontal="center" vertical="center" wrapText="1"/>
    </xf>
    <xf numFmtId="0" fontId="3" fillId="10" borderId="7" xfId="1" applyFont="1" applyFill="1" applyBorder="1" applyAlignment="1">
      <alignment horizontal="justify" vertical="center" wrapText="1"/>
    </xf>
    <xf numFmtId="165" fontId="3" fillId="10" borderId="7" xfId="1" applyNumberFormat="1" applyFont="1" applyFill="1" applyBorder="1" applyAlignment="1">
      <alignment horizontal="justify" vertical="center" wrapText="1"/>
    </xf>
    <xf numFmtId="0" fontId="2" fillId="10" borderId="6" xfId="1" applyFont="1" applyFill="1" applyBorder="1" applyAlignment="1">
      <alignment horizontal="center" vertical="center" wrapText="1"/>
    </xf>
    <xf numFmtId="165" fontId="3" fillId="10" borderId="1" xfId="1" applyNumberFormat="1" applyFont="1" applyFill="1" applyBorder="1" applyAlignment="1">
      <alignment horizontal="justify" vertical="center" wrapText="1"/>
    </xf>
    <xf numFmtId="0" fontId="3" fillId="0" borderId="2" xfId="1" applyFont="1" applyBorder="1" applyAlignment="1">
      <alignment horizontal="justify" vertical="center" wrapText="1"/>
    </xf>
    <xf numFmtId="165" fontId="3" fillId="0" borderId="2" xfId="1" applyNumberFormat="1" applyFont="1" applyBorder="1" applyAlignment="1">
      <alignment horizontal="justify" vertical="center" wrapText="1"/>
    </xf>
    <xf numFmtId="0" fontId="2" fillId="0" borderId="3" xfId="1" applyFont="1" applyBorder="1" applyAlignment="1">
      <alignment horizontal="center" vertical="center" wrapText="1"/>
    </xf>
    <xf numFmtId="165" fontId="3" fillId="10" borderId="2" xfId="1" applyNumberFormat="1" applyFont="1" applyFill="1" applyBorder="1" applyAlignment="1">
      <alignment horizontal="justify" vertical="center" wrapText="1"/>
    </xf>
    <xf numFmtId="0" fontId="2" fillId="10" borderId="3" xfId="1" applyFont="1" applyFill="1" applyBorder="1" applyAlignment="1">
      <alignment horizontal="center" vertical="center" wrapText="1"/>
    </xf>
    <xf numFmtId="0" fontId="3" fillId="10" borderId="57" xfId="1" applyFont="1" applyFill="1" applyBorder="1" applyAlignment="1">
      <alignment horizontal="center" vertical="center" wrapText="1"/>
    </xf>
    <xf numFmtId="165" fontId="3" fillId="10" borderId="20" xfId="1" applyNumberFormat="1" applyFont="1" applyFill="1" applyBorder="1" applyAlignment="1">
      <alignment horizontal="justify" vertical="center" wrapText="1"/>
    </xf>
    <xf numFmtId="0" fontId="3" fillId="10" borderId="55" xfId="1" applyFont="1" applyFill="1" applyBorder="1" applyAlignment="1">
      <alignment horizontal="center" vertical="center" wrapText="1"/>
    </xf>
    <xf numFmtId="0" fontId="3" fillId="11" borderId="58" xfId="1" applyFont="1" applyFill="1" applyBorder="1" applyAlignment="1">
      <alignment horizontal="justify" vertical="center" wrapText="1"/>
    </xf>
    <xf numFmtId="165" fontId="3" fillId="11" borderId="7" xfId="1" applyNumberFormat="1" applyFont="1" applyFill="1" applyBorder="1" applyAlignment="1">
      <alignment horizontal="justify" vertical="center" wrapText="1"/>
    </xf>
    <xf numFmtId="0" fontId="2" fillId="11" borderId="6" xfId="1" applyFont="1" applyFill="1" applyBorder="1" applyAlignment="1">
      <alignment horizontal="center" vertical="center" wrapText="1"/>
    </xf>
    <xf numFmtId="165" fontId="3" fillId="11" borderId="1" xfId="1" applyNumberFormat="1" applyFont="1" applyFill="1" applyBorder="1" applyAlignment="1">
      <alignment horizontal="justify" vertical="center" wrapText="1"/>
    </xf>
    <xf numFmtId="0" fontId="3" fillId="0" borderId="31" xfId="1" applyFont="1" applyBorder="1" applyAlignment="1">
      <alignment horizontal="justify" vertical="center" wrapText="1"/>
    </xf>
    <xf numFmtId="0" fontId="2" fillId="11" borderId="3" xfId="1" applyFont="1" applyFill="1" applyBorder="1" applyAlignment="1">
      <alignment horizontal="center" vertical="center" wrapText="1"/>
    </xf>
    <xf numFmtId="165" fontId="3" fillId="11" borderId="2" xfId="1" applyNumberFormat="1" applyFont="1" applyFill="1" applyBorder="1" applyAlignment="1">
      <alignment horizontal="justify" vertical="center" wrapText="1"/>
    </xf>
    <xf numFmtId="0" fontId="2" fillId="0" borderId="59" xfId="1" applyFont="1" applyBorder="1" applyAlignment="1">
      <alignment horizontal="center" vertical="center" wrapText="1"/>
    </xf>
    <xf numFmtId="0" fontId="3" fillId="11" borderId="33" xfId="1" applyFont="1" applyFill="1" applyBorder="1" applyAlignment="1">
      <alignment horizontal="center" vertical="center" wrapText="1"/>
    </xf>
    <xf numFmtId="165" fontId="3" fillId="11" borderId="20" xfId="1" applyNumberFormat="1" applyFont="1" applyFill="1" applyBorder="1" applyAlignment="1">
      <alignment horizontal="justify" vertical="center" wrapText="1"/>
    </xf>
    <xf numFmtId="0" fontId="3" fillId="11" borderId="55" xfId="1" applyFont="1" applyFill="1" applyBorder="1" applyAlignment="1">
      <alignment horizontal="center" vertical="center" wrapText="1"/>
    </xf>
    <xf numFmtId="0" fontId="3" fillId="11" borderId="16" xfId="1" applyFont="1" applyFill="1" applyBorder="1" applyAlignment="1">
      <alignment horizontal="center" vertical="center" wrapText="1"/>
    </xf>
    <xf numFmtId="165" fontId="3" fillId="0" borderId="10" xfId="1" applyNumberFormat="1" applyFont="1" applyBorder="1" applyAlignment="1">
      <alignment horizontal="justify" vertical="center" wrapText="1"/>
    </xf>
    <xf numFmtId="0" fontId="3" fillId="5" borderId="11" xfId="1" applyFont="1" applyFill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164" fontId="3" fillId="3" borderId="0" xfId="1" applyNumberFormat="1" applyFont="1" applyFill="1" applyBorder="1" applyAlignment="1">
      <alignment horizontal="center" vertical="center" wrapText="1"/>
    </xf>
    <xf numFmtId="165" fontId="2" fillId="0" borderId="22" xfId="1" applyNumberFormat="1" applyFont="1" applyBorder="1" applyAlignment="1">
      <alignment horizontal="justify" vertical="center" wrapText="1"/>
    </xf>
    <xf numFmtId="0" fontId="2" fillId="11" borderId="59" xfId="1" applyFont="1" applyFill="1" applyBorder="1" applyAlignment="1">
      <alignment horizontal="center" vertical="center" wrapText="1"/>
    </xf>
    <xf numFmtId="165" fontId="3" fillId="12" borderId="52" xfId="1" applyNumberFormat="1" applyFont="1" applyFill="1" applyBorder="1" applyAlignment="1">
      <alignment horizontal="justify" vertical="center" wrapText="1"/>
    </xf>
    <xf numFmtId="0" fontId="3" fillId="12" borderId="53" xfId="1" applyFont="1" applyFill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3" fillId="5" borderId="12" xfId="1" applyFont="1" applyFill="1" applyBorder="1" applyAlignment="1">
      <alignment horizontal="center" vertical="center" wrapText="1"/>
    </xf>
    <xf numFmtId="165" fontId="3" fillId="5" borderId="12" xfId="1" applyNumberFormat="1" applyFont="1" applyFill="1" applyBorder="1" applyAlignment="1">
      <alignment horizontal="justify" vertical="center" wrapText="1"/>
    </xf>
    <xf numFmtId="0" fontId="3" fillId="5" borderId="18" xfId="1" applyFont="1" applyFill="1" applyBorder="1" applyAlignment="1">
      <alignment horizontal="center" vertical="center" wrapText="1"/>
    </xf>
    <xf numFmtId="165" fontId="3" fillId="5" borderId="18" xfId="1" applyNumberFormat="1" applyFont="1" applyFill="1" applyBorder="1" applyAlignment="1">
      <alignment vertical="center" wrapText="1"/>
    </xf>
    <xf numFmtId="0" fontId="3" fillId="0" borderId="17" xfId="1" applyFont="1" applyFill="1" applyBorder="1" applyAlignment="1">
      <alignment horizontal="center" vertical="center" wrapText="1"/>
    </xf>
    <xf numFmtId="0" fontId="3" fillId="0" borderId="18" xfId="1" applyFont="1" applyFill="1" applyBorder="1" applyAlignment="1">
      <alignment horizontal="center" vertical="center" wrapText="1"/>
    </xf>
    <xf numFmtId="165" fontId="3" fillId="0" borderId="18" xfId="1" applyNumberFormat="1" applyFont="1" applyFill="1" applyBorder="1" applyAlignment="1">
      <alignment horizontal="justify" vertical="center" wrapText="1"/>
    </xf>
    <xf numFmtId="0" fontId="3" fillId="7" borderId="9" xfId="1" applyFont="1" applyFill="1" applyBorder="1" applyAlignment="1">
      <alignment horizontal="center" vertical="center" wrapText="1"/>
    </xf>
    <xf numFmtId="0" fontId="3" fillId="7" borderId="10" xfId="1" applyFont="1" applyFill="1" applyBorder="1" applyAlignment="1">
      <alignment horizontal="center" vertical="center"/>
    </xf>
    <xf numFmtId="0" fontId="2" fillId="0" borderId="61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0" fontId="2" fillId="0" borderId="7" xfId="1" applyFont="1" applyBorder="1" applyAlignment="1">
      <alignment horizontal="left" vertical="center" wrapText="1"/>
    </xf>
    <xf numFmtId="0" fontId="2" fillId="0" borderId="7" xfId="1" applyFont="1" applyBorder="1" applyAlignment="1">
      <alignment horizontal="center" vertical="center" wrapText="1"/>
    </xf>
    <xf numFmtId="165" fontId="2" fillId="0" borderId="7" xfId="1" applyNumberFormat="1" applyFont="1" applyBorder="1" applyAlignment="1">
      <alignment horizontal="justify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justify" vertical="center" wrapText="1"/>
    </xf>
    <xf numFmtId="165" fontId="2" fillId="0" borderId="2" xfId="1" applyNumberFormat="1" applyFont="1" applyBorder="1" applyAlignment="1">
      <alignment horizontal="justify" vertical="center" wrapText="1"/>
    </xf>
    <xf numFmtId="0" fontId="2" fillId="0" borderId="62" xfId="1" applyFont="1" applyBorder="1" applyAlignment="1">
      <alignment horizontal="center" vertical="center" wrapText="1"/>
    </xf>
    <xf numFmtId="0" fontId="2" fillId="0" borderId="57" xfId="1" applyFont="1" applyBorder="1" applyAlignment="1">
      <alignment horizontal="justify" vertical="center" wrapText="1"/>
    </xf>
    <xf numFmtId="165" fontId="3" fillId="0" borderId="57" xfId="1" applyNumberFormat="1" applyFont="1" applyBorder="1" applyAlignment="1">
      <alignment horizontal="justify" vertical="center" wrapText="1"/>
    </xf>
    <xf numFmtId="0" fontId="2" fillId="0" borderId="57" xfId="1" applyFont="1" applyBorder="1" applyAlignment="1">
      <alignment horizontal="center" vertical="center" wrapText="1"/>
    </xf>
    <xf numFmtId="165" fontId="2" fillId="0" borderId="57" xfId="1" applyNumberFormat="1" applyFont="1" applyBorder="1" applyAlignment="1">
      <alignment horizontal="justify" vertical="center" wrapText="1"/>
    </xf>
    <xf numFmtId="0" fontId="2" fillId="0" borderId="55" xfId="1" applyFont="1" applyBorder="1" applyAlignment="1">
      <alignment horizontal="center" vertical="center" wrapText="1"/>
    </xf>
    <xf numFmtId="0" fontId="11" fillId="0" borderId="9" xfId="9" applyFont="1" applyBorder="1" applyAlignment="1">
      <alignment horizontal="center" vertical="center"/>
    </xf>
    <xf numFmtId="0" fontId="11" fillId="0" borderId="21" xfId="9" applyFont="1" applyBorder="1" applyAlignment="1">
      <alignment horizontal="center" vertical="center"/>
    </xf>
    <xf numFmtId="0" fontId="11" fillId="0" borderId="21" xfId="9" applyFont="1" applyBorder="1" applyAlignment="1">
      <alignment horizontal="center" vertical="center" wrapText="1"/>
    </xf>
    <xf numFmtId="0" fontId="11" fillId="0" borderId="10" xfId="9" applyFont="1" applyBorder="1" applyAlignment="1">
      <alignment horizontal="center" vertical="center"/>
    </xf>
    <xf numFmtId="0" fontId="11" fillId="4" borderId="10" xfId="9" applyFont="1" applyFill="1" applyBorder="1" applyAlignment="1" applyProtection="1">
      <alignment horizontal="center" vertical="center" wrapText="1"/>
      <protection locked="0"/>
    </xf>
    <xf numFmtId="0" fontId="11" fillId="0" borderId="10" xfId="9" applyFont="1" applyBorder="1" applyAlignment="1">
      <alignment horizontal="center" vertical="center" wrapText="1"/>
    </xf>
    <xf numFmtId="0" fontId="11" fillId="4" borderId="21" xfId="9" applyFont="1" applyFill="1" applyBorder="1" applyAlignment="1">
      <alignment horizontal="center" vertical="center" wrapText="1"/>
    </xf>
    <xf numFmtId="0" fontId="11" fillId="13" borderId="21" xfId="9" applyFont="1" applyFill="1" applyBorder="1" applyAlignment="1">
      <alignment horizontal="center" vertical="center" wrapText="1"/>
    </xf>
    <xf numFmtId="0" fontId="11" fillId="9" borderId="21" xfId="9" applyFont="1" applyFill="1" applyBorder="1" applyAlignment="1">
      <alignment horizontal="center" vertical="center" wrapText="1"/>
    </xf>
    <xf numFmtId="0" fontId="11" fillId="14" borderId="10" xfId="9" applyFont="1" applyFill="1" applyBorder="1" applyAlignment="1">
      <alignment horizontal="center" vertical="center" wrapText="1"/>
    </xf>
    <xf numFmtId="0" fontId="11" fillId="9" borderId="10" xfId="9" applyFont="1" applyFill="1" applyBorder="1" applyAlignment="1">
      <alignment horizontal="center" vertical="center" wrapText="1"/>
    </xf>
    <xf numFmtId="0" fontId="11" fillId="13" borderId="10" xfId="9" applyFont="1" applyFill="1" applyBorder="1" applyAlignment="1">
      <alignment horizontal="center" vertical="center" wrapText="1"/>
    </xf>
    <xf numFmtId="0" fontId="11" fillId="4" borderId="10" xfId="9" applyFont="1" applyFill="1" applyBorder="1" applyAlignment="1">
      <alignment horizontal="center" vertical="center" wrapText="1"/>
    </xf>
    <xf numFmtId="0" fontId="11" fillId="11" borderId="63" xfId="9" applyFont="1" applyFill="1" applyBorder="1" applyAlignment="1">
      <alignment horizontal="center" vertical="center" wrapText="1"/>
    </xf>
    <xf numFmtId="0" fontId="7" fillId="0" borderId="0" xfId="0" applyFont="1"/>
    <xf numFmtId="0" fontId="10" fillId="0" borderId="14" xfId="9" applyFont="1" applyBorder="1" applyAlignment="1">
      <alignment horizontal="center" vertical="center"/>
    </xf>
    <xf numFmtId="0" fontId="10" fillId="0" borderId="2" xfId="9" applyFont="1" applyBorder="1" applyAlignment="1">
      <alignment horizontal="center" vertical="center"/>
    </xf>
    <xf numFmtId="0" fontId="10" fillId="0" borderId="2" xfId="9" applyFont="1" applyBorder="1" applyAlignment="1">
      <alignment horizontal="left" vertical="center"/>
    </xf>
    <xf numFmtId="0" fontId="10" fillId="0" borderId="2" xfId="9" applyFont="1" applyFill="1" applyBorder="1" applyAlignment="1">
      <alignment horizontal="left" vertical="center"/>
    </xf>
    <xf numFmtId="1" fontId="0" fillId="4" borderId="2" xfId="0" applyNumberFormat="1" applyFill="1" applyBorder="1" applyAlignment="1" applyProtection="1">
      <alignment horizontal="center"/>
      <protection locked="0"/>
    </xf>
    <xf numFmtId="0" fontId="7" fillId="4" borderId="2" xfId="0" applyFont="1" applyFill="1" applyBorder="1" applyAlignment="1" applyProtection="1">
      <alignment horizontal="center"/>
      <protection locked="0"/>
    </xf>
    <xf numFmtId="0" fontId="10" fillId="0" borderId="2" xfId="9" applyFont="1" applyFill="1" applyBorder="1" applyAlignment="1">
      <alignment horizontal="center" vertical="center"/>
    </xf>
    <xf numFmtId="166" fontId="0" fillId="4" borderId="2" xfId="0" applyNumberFormat="1" applyFill="1" applyBorder="1" applyAlignment="1">
      <alignment horizontal="center" vertical="center"/>
    </xf>
    <xf numFmtId="165" fontId="0" fillId="4" borderId="2" xfId="0" applyNumberFormat="1" applyFill="1" applyBorder="1"/>
    <xf numFmtId="0" fontId="0" fillId="13" borderId="2" xfId="0" applyFill="1" applyBorder="1"/>
    <xf numFmtId="165" fontId="0" fillId="13" borderId="2" xfId="0" applyNumberFormat="1" applyFill="1" applyBorder="1" applyAlignment="1">
      <alignment vertical="center"/>
    </xf>
    <xf numFmtId="165" fontId="0" fillId="13" borderId="2" xfId="0" applyNumberFormat="1" applyFill="1" applyBorder="1"/>
    <xf numFmtId="0" fontId="0" fillId="9" borderId="2" xfId="0" applyFill="1" applyBorder="1"/>
    <xf numFmtId="165" fontId="0" fillId="9" borderId="2" xfId="0" applyNumberFormat="1" applyFill="1" applyBorder="1" applyAlignment="1">
      <alignment vertical="center"/>
    </xf>
    <xf numFmtId="165" fontId="0" fillId="14" borderId="2" xfId="0" applyNumberFormat="1" applyFill="1" applyBorder="1" applyAlignment="1">
      <alignment vertical="center"/>
    </xf>
    <xf numFmtId="165" fontId="0" fillId="9" borderId="2" xfId="0" applyNumberFormat="1" applyFill="1" applyBorder="1"/>
    <xf numFmtId="1" fontId="7" fillId="4" borderId="2" xfId="0" applyNumberFormat="1" applyFont="1" applyFill="1" applyBorder="1" applyAlignment="1" applyProtection="1">
      <alignment horizontal="center"/>
      <protection locked="0"/>
    </xf>
    <xf numFmtId="165" fontId="0" fillId="11" borderId="64" xfId="0" applyNumberFormat="1" applyFill="1" applyBorder="1"/>
    <xf numFmtId="0" fontId="10" fillId="0" borderId="1" xfId="9" applyFont="1" applyBorder="1" applyAlignment="1">
      <alignment horizontal="center" vertical="center"/>
    </xf>
    <xf numFmtId="0" fontId="10" fillId="0" borderId="2" xfId="9" applyFont="1" applyFill="1" applyBorder="1" applyAlignment="1">
      <alignment vertical="center"/>
    </xf>
    <xf numFmtId="0" fontId="10" fillId="0" borderId="61" xfId="9" applyFont="1" applyBorder="1" applyAlignment="1">
      <alignment horizontal="center" vertical="center"/>
    </xf>
    <xf numFmtId="0" fontId="10" fillId="0" borderId="8" xfId="9" applyFont="1" applyBorder="1" applyAlignment="1">
      <alignment horizontal="center" vertical="center"/>
    </xf>
    <xf numFmtId="0" fontId="10" fillId="0" borderId="5" xfId="9" applyFont="1" applyFill="1" applyBorder="1" applyAlignment="1">
      <alignment vertical="center"/>
    </xf>
    <xf numFmtId="1" fontId="0" fillId="4" borderId="30" xfId="0" applyNumberFormat="1" applyFill="1" applyBorder="1" applyAlignment="1" applyProtection="1">
      <alignment horizontal="center"/>
      <protection locked="0"/>
    </xf>
    <xf numFmtId="0" fontId="10" fillId="0" borderId="30" xfId="9" applyFont="1" applyFill="1" applyBorder="1" applyAlignment="1">
      <alignment horizontal="center" vertical="center"/>
    </xf>
    <xf numFmtId="166" fontId="0" fillId="4" borderId="8" xfId="0" applyNumberFormat="1" applyFill="1" applyBorder="1" applyAlignment="1">
      <alignment horizontal="center" vertical="center"/>
    </xf>
    <xf numFmtId="165" fontId="0" fillId="4" borderId="8" xfId="0" applyNumberFormat="1" applyFill="1" applyBorder="1"/>
    <xf numFmtId="0" fontId="0" fillId="13" borderId="8" xfId="0" applyFill="1" applyBorder="1"/>
    <xf numFmtId="165" fontId="0" fillId="13" borderId="8" xfId="0" applyNumberFormat="1" applyFill="1" applyBorder="1"/>
    <xf numFmtId="0" fontId="0" fillId="9" borderId="8" xfId="0" applyFill="1" applyBorder="1"/>
    <xf numFmtId="165" fontId="0" fillId="9" borderId="8" xfId="0" applyNumberFormat="1" applyFill="1" applyBorder="1"/>
    <xf numFmtId="165" fontId="0" fillId="9" borderId="8" xfId="0" applyNumberFormat="1" applyFill="1" applyBorder="1" applyAlignment="1">
      <alignment vertical="center"/>
    </xf>
    <xf numFmtId="0" fontId="0" fillId="0" borderId="0" xfId="0" applyAlignment="1">
      <alignment vertical="center"/>
    </xf>
    <xf numFmtId="0" fontId="10" fillId="0" borderId="4" xfId="9" applyFont="1" applyBorder="1" applyAlignment="1">
      <alignment horizontal="center" vertical="center"/>
    </xf>
    <xf numFmtId="0" fontId="10" fillId="0" borderId="5" xfId="9" applyFont="1" applyBorder="1" applyAlignment="1">
      <alignment horizontal="center" vertical="center"/>
    </xf>
    <xf numFmtId="0" fontId="0" fillId="4" borderId="2" xfId="0" applyFill="1" applyBorder="1" applyAlignment="1" applyProtection="1">
      <alignment horizontal="center"/>
      <protection locked="0"/>
    </xf>
    <xf numFmtId="1" fontId="10" fillId="0" borderId="2" xfId="9" applyNumberFormat="1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167" fontId="0" fillId="13" borderId="2" xfId="0" applyNumberFormat="1" applyFill="1" applyBorder="1" applyAlignment="1">
      <alignment horizontal="center" vertical="center"/>
    </xf>
    <xf numFmtId="167" fontId="0" fillId="9" borderId="2" xfId="0" applyNumberFormat="1" applyFill="1" applyBorder="1" applyAlignment="1">
      <alignment horizontal="center" vertical="center"/>
    </xf>
    <xf numFmtId="0" fontId="10" fillId="0" borderId="7" xfId="9" applyFont="1" applyFill="1" applyBorder="1" applyAlignment="1">
      <alignment vertical="center"/>
    </xf>
    <xf numFmtId="1" fontId="0" fillId="4" borderId="25" xfId="0" applyNumberFormat="1" applyFill="1" applyBorder="1" applyAlignment="1" applyProtection="1">
      <alignment horizontal="center"/>
      <protection locked="0"/>
    </xf>
    <xf numFmtId="0" fontId="10" fillId="0" borderId="25" xfId="9" applyFont="1" applyFill="1" applyBorder="1" applyAlignment="1">
      <alignment horizontal="center" vertical="center"/>
    </xf>
    <xf numFmtId="166" fontId="0" fillId="4" borderId="7" xfId="0" applyNumberFormat="1" applyFill="1" applyBorder="1" applyAlignment="1">
      <alignment horizontal="center" vertical="center"/>
    </xf>
    <xf numFmtId="0" fontId="0" fillId="13" borderId="7" xfId="0" applyFill="1" applyBorder="1"/>
    <xf numFmtId="0" fontId="0" fillId="9" borderId="7" xfId="0" applyFill="1" applyBorder="1"/>
    <xf numFmtId="1" fontId="0" fillId="4" borderId="2" xfId="0" applyNumberFormat="1" applyFill="1" applyBorder="1" applyAlignment="1" applyProtection="1">
      <alignment horizontal="center" vertical="center"/>
      <protection locked="0"/>
    </xf>
    <xf numFmtId="0" fontId="0" fillId="4" borderId="2" xfId="0" applyFill="1" applyBorder="1" applyAlignment="1" applyProtection="1">
      <alignment horizontal="center" vertical="center"/>
      <protection locked="0"/>
    </xf>
    <xf numFmtId="165" fontId="0" fillId="4" borderId="2" xfId="0" applyNumberFormat="1" applyFill="1" applyBorder="1" applyAlignment="1">
      <alignment vertical="center"/>
    </xf>
    <xf numFmtId="0" fontId="0" fillId="13" borderId="7" xfId="0" applyFill="1" applyBorder="1" applyAlignment="1">
      <alignment vertical="center"/>
    </xf>
    <xf numFmtId="0" fontId="0" fillId="9" borderId="7" xfId="0" applyFill="1" applyBorder="1" applyAlignment="1">
      <alignment vertical="center"/>
    </xf>
    <xf numFmtId="167" fontId="0" fillId="13" borderId="7" xfId="0" applyNumberFormat="1" applyFill="1" applyBorder="1" applyAlignment="1">
      <alignment horizontal="center" vertical="center"/>
    </xf>
    <xf numFmtId="167" fontId="0" fillId="9" borderId="7" xfId="0" applyNumberFormat="1" applyFill="1" applyBorder="1" applyAlignment="1">
      <alignment horizontal="center" vertical="center"/>
    </xf>
    <xf numFmtId="0" fontId="10" fillId="0" borderId="7" xfId="9" applyFont="1" applyFill="1" applyBorder="1" applyAlignment="1">
      <alignment horizontal="left" vertical="center"/>
    </xf>
    <xf numFmtId="1" fontId="0" fillId="4" borderId="7" xfId="0" applyNumberFormat="1" applyFill="1" applyBorder="1" applyAlignment="1" applyProtection="1">
      <alignment horizontal="center"/>
      <protection locked="0"/>
    </xf>
    <xf numFmtId="0" fontId="10" fillId="0" borderId="7" xfId="9" applyFont="1" applyFill="1" applyBorder="1" applyAlignment="1">
      <alignment horizontal="center" vertical="center"/>
    </xf>
    <xf numFmtId="165" fontId="0" fillId="4" borderId="7" xfId="0" applyNumberFormat="1" applyFill="1" applyBorder="1"/>
    <xf numFmtId="0" fontId="13" fillId="9" borderId="1" xfId="9" applyFont="1" applyFill="1" applyBorder="1" applyAlignment="1">
      <alignment horizontal="center" vertical="center"/>
    </xf>
    <xf numFmtId="1" fontId="0" fillId="4" borderId="5" xfId="0" applyNumberFormat="1" applyFill="1" applyBorder="1" applyAlignment="1" applyProtection="1">
      <alignment horizontal="center"/>
      <protection locked="0"/>
    </xf>
    <xf numFmtId="0" fontId="10" fillId="0" borderId="7" xfId="9" applyFont="1" applyBorder="1" applyAlignment="1">
      <alignment horizontal="center" vertical="center"/>
    </xf>
    <xf numFmtId="0" fontId="10" fillId="0" borderId="7" xfId="9" applyFont="1" applyBorder="1" applyAlignment="1">
      <alignment horizontal="left" vertical="center"/>
    </xf>
    <xf numFmtId="0" fontId="0" fillId="4" borderId="5" xfId="0" applyFill="1" applyBorder="1" applyAlignment="1" applyProtection="1">
      <alignment horizontal="center"/>
      <protection locked="0"/>
    </xf>
    <xf numFmtId="0" fontId="10" fillId="0" borderId="2" xfId="9" applyFont="1" applyFill="1" applyBorder="1" applyAlignment="1">
      <alignment vertical="center" wrapText="1"/>
    </xf>
    <xf numFmtId="0" fontId="10" fillId="0" borderId="2" xfId="9" applyFont="1" applyFill="1" applyBorder="1" applyAlignment="1">
      <alignment horizontal="left" vertical="center" wrapText="1"/>
    </xf>
    <xf numFmtId="0" fontId="10" fillId="0" borderId="2" xfId="9" applyFont="1" applyFill="1" applyBorder="1" applyAlignment="1">
      <alignment horizontal="center" vertical="center" wrapText="1"/>
    </xf>
    <xf numFmtId="167" fontId="0" fillId="4" borderId="7" xfId="0" applyNumberForma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13" borderId="7" xfId="0" applyFill="1" applyBorder="1" applyAlignment="1">
      <alignment horizontal="center"/>
    </xf>
    <xf numFmtId="0" fontId="0" fillId="9" borderId="7" xfId="0" applyFill="1" applyBorder="1" applyAlignment="1">
      <alignment horizontal="center"/>
    </xf>
    <xf numFmtId="0" fontId="13" fillId="9" borderId="62" xfId="9" applyFont="1" applyFill="1" applyBorder="1" applyAlignment="1">
      <alignment horizontal="center" vertical="center"/>
    </xf>
    <xf numFmtId="0" fontId="10" fillId="0" borderId="57" xfId="9" applyFont="1" applyBorder="1" applyAlignment="1">
      <alignment horizontal="center" vertical="center"/>
    </xf>
    <xf numFmtId="0" fontId="10" fillId="0" borderId="57" xfId="9" applyFont="1" applyBorder="1" applyAlignment="1">
      <alignment horizontal="left" vertical="center"/>
    </xf>
    <xf numFmtId="0" fontId="10" fillId="0" borderId="57" xfId="9" applyFont="1" applyFill="1" applyBorder="1" applyAlignment="1">
      <alignment vertical="center"/>
    </xf>
    <xf numFmtId="0" fontId="10" fillId="0" borderId="57" xfId="9" applyFont="1" applyFill="1" applyBorder="1" applyAlignment="1">
      <alignment horizontal="left" vertical="center"/>
    </xf>
    <xf numFmtId="1" fontId="0" fillId="4" borderId="57" xfId="0" applyNumberFormat="1" applyFill="1" applyBorder="1" applyAlignment="1" applyProtection="1">
      <alignment horizontal="center"/>
      <protection locked="0"/>
    </xf>
    <xf numFmtId="0" fontId="7" fillId="4" borderId="57" xfId="0" applyFont="1" applyFill="1" applyBorder="1" applyAlignment="1" applyProtection="1">
      <alignment horizontal="center"/>
      <protection locked="0"/>
    </xf>
    <xf numFmtId="0" fontId="2" fillId="0" borderId="57" xfId="10" applyFont="1" applyBorder="1" applyAlignment="1">
      <alignment horizontal="center"/>
    </xf>
    <xf numFmtId="0" fontId="10" fillId="0" borderId="57" xfId="9" applyFont="1" applyFill="1" applyBorder="1" applyAlignment="1">
      <alignment horizontal="center" vertical="center"/>
    </xf>
    <xf numFmtId="165" fontId="0" fillId="0" borderId="57" xfId="0" applyNumberFormat="1" applyBorder="1"/>
    <xf numFmtId="166" fontId="0" fillId="4" borderId="20" xfId="0" applyNumberFormat="1" applyFill="1" applyBorder="1" applyAlignment="1">
      <alignment horizontal="center" vertical="center"/>
    </xf>
    <xf numFmtId="165" fontId="0" fillId="4" borderId="57" xfId="0" applyNumberFormat="1" applyFill="1" applyBorder="1"/>
    <xf numFmtId="0" fontId="0" fillId="13" borderId="20" xfId="0" applyFill="1" applyBorder="1"/>
    <xf numFmtId="165" fontId="0" fillId="13" borderId="57" xfId="0" applyNumberFormat="1" applyFill="1" applyBorder="1" applyAlignment="1">
      <alignment vertical="center"/>
    </xf>
    <xf numFmtId="165" fontId="0" fillId="13" borderId="57" xfId="0" applyNumberFormat="1" applyFill="1" applyBorder="1"/>
    <xf numFmtId="0" fontId="0" fillId="9" borderId="20" xfId="0" applyFill="1" applyBorder="1"/>
    <xf numFmtId="165" fontId="0" fillId="9" borderId="57" xfId="0" applyNumberFormat="1" applyFill="1" applyBorder="1" applyAlignment="1">
      <alignment vertical="center"/>
    </xf>
    <xf numFmtId="165" fontId="0" fillId="14" borderId="57" xfId="0" applyNumberFormat="1" applyFill="1" applyBorder="1" applyAlignment="1">
      <alignment vertical="center"/>
    </xf>
    <xf numFmtId="165" fontId="0" fillId="9" borderId="57" xfId="0" applyNumberFormat="1" applyFill="1" applyBorder="1"/>
    <xf numFmtId="1" fontId="7" fillId="4" borderId="57" xfId="0" applyNumberFormat="1" applyFont="1" applyFill="1" applyBorder="1" applyAlignment="1" applyProtection="1">
      <alignment horizontal="center"/>
      <protection locked="0"/>
    </xf>
    <xf numFmtId="165" fontId="0" fillId="11" borderId="65" xfId="0" applyNumberFormat="1" applyFill="1" applyBorder="1"/>
    <xf numFmtId="0" fontId="2" fillId="0" borderId="0" xfId="10" applyFont="1" applyBorder="1" applyAlignment="1">
      <alignment horizontal="center"/>
    </xf>
    <xf numFmtId="0" fontId="2" fillId="0" borderId="0" xfId="10" applyFont="1" applyBorder="1"/>
    <xf numFmtId="0" fontId="3" fillId="0" borderId="54" xfId="10" applyFont="1" applyBorder="1" applyAlignment="1">
      <alignment horizontal="center" vertical="center"/>
    </xf>
    <xf numFmtId="167" fontId="3" fillId="4" borderId="20" xfId="10" applyNumberFormat="1" applyFont="1" applyFill="1" applyBorder="1" applyAlignment="1">
      <alignment horizontal="center" vertical="center"/>
    </xf>
    <xf numFmtId="167" fontId="3" fillId="0" borderId="20" xfId="10" applyNumberFormat="1" applyFont="1" applyBorder="1" applyAlignment="1">
      <alignment horizontal="center" vertical="center"/>
    </xf>
    <xf numFmtId="165" fontId="3" fillId="5" borderId="20" xfId="10" applyNumberFormat="1" applyFont="1" applyFill="1" applyBorder="1" applyAlignment="1">
      <alignment horizontal="center" vertical="center"/>
    </xf>
    <xf numFmtId="165" fontId="3" fillId="4" borderId="20" xfId="10" applyNumberFormat="1" applyFont="1" applyFill="1" applyBorder="1" applyAlignment="1">
      <alignment horizontal="center" vertical="center"/>
    </xf>
    <xf numFmtId="167" fontId="3" fillId="13" borderId="20" xfId="10" applyNumberFormat="1" applyFont="1" applyFill="1" applyBorder="1" applyAlignment="1">
      <alignment horizontal="center" vertical="center"/>
    </xf>
    <xf numFmtId="165" fontId="3" fillId="13" borderId="20" xfId="10" applyNumberFormat="1" applyFont="1" applyFill="1" applyBorder="1" applyAlignment="1">
      <alignment horizontal="center" vertical="center"/>
    </xf>
    <xf numFmtId="167" fontId="3" fillId="9" borderId="20" xfId="10" applyNumberFormat="1" applyFont="1" applyFill="1" applyBorder="1" applyAlignment="1">
      <alignment horizontal="center" vertical="center"/>
    </xf>
    <xf numFmtId="165" fontId="3" fillId="9" borderId="20" xfId="10" applyNumberFormat="1" applyFont="1" applyFill="1" applyBorder="1" applyAlignment="1">
      <alignment horizontal="center" vertical="center"/>
    </xf>
    <xf numFmtId="165" fontId="3" fillId="14" borderId="20" xfId="10" applyNumberFormat="1" applyFont="1" applyFill="1" applyBorder="1" applyAlignment="1">
      <alignment horizontal="center" vertical="center"/>
    </xf>
    <xf numFmtId="165" fontId="3" fillId="11" borderId="66" xfId="10" applyNumberFormat="1" applyFont="1" applyFill="1" applyBorder="1" applyAlignment="1">
      <alignment horizontal="center" vertical="center"/>
    </xf>
    <xf numFmtId="0" fontId="7" fillId="8" borderId="47" xfId="0" applyFont="1" applyFill="1" applyBorder="1" applyAlignment="1">
      <alignment horizontal="center" vertical="center"/>
    </xf>
    <xf numFmtId="0" fontId="2" fillId="0" borderId="0" xfId="10" applyFont="1" applyBorder="1" applyAlignment="1">
      <alignment horizontal="left"/>
    </xf>
    <xf numFmtId="0" fontId="7" fillId="0" borderId="0" xfId="0" applyFont="1" applyAlignment="1" applyProtection="1">
      <alignment horizontal="center"/>
      <protection locked="0"/>
    </xf>
    <xf numFmtId="0" fontId="14" fillId="10" borderId="59" xfId="0" applyFont="1" applyFill="1" applyBorder="1" applyAlignment="1">
      <alignment horizontal="center"/>
    </xf>
    <xf numFmtId="0" fontId="14" fillId="4" borderId="3" xfId="0" applyFont="1" applyFill="1" applyBorder="1" applyAlignment="1">
      <alignment horizontal="center"/>
    </xf>
    <xf numFmtId="44" fontId="0" fillId="0" borderId="0" xfId="0" applyNumberFormat="1"/>
    <xf numFmtId="0" fontId="14" fillId="18" borderId="55" xfId="0" applyFont="1" applyFill="1" applyBorder="1" applyAlignment="1">
      <alignment horizontal="center"/>
    </xf>
    <xf numFmtId="167" fontId="2" fillId="0" borderId="0" xfId="10" applyNumberFormat="1" applyFont="1" applyBorder="1" applyAlignment="1">
      <alignment horizontal="left"/>
    </xf>
    <xf numFmtId="165" fontId="0" fillId="0" borderId="0" xfId="0" applyNumberFormat="1" applyFill="1" applyBorder="1"/>
    <xf numFmtId="0" fontId="0" fillId="13" borderId="0" xfId="0" applyFill="1"/>
    <xf numFmtId="165" fontId="3" fillId="0" borderId="6" xfId="10" applyNumberFormat="1" applyFont="1" applyBorder="1" applyAlignment="1">
      <alignment horizontal="center" vertical="center"/>
    </xf>
    <xf numFmtId="0" fontId="2" fillId="0" borderId="0" xfId="10" applyFont="1" applyBorder="1" applyProtection="1">
      <protection locked="0"/>
    </xf>
    <xf numFmtId="0" fontId="2" fillId="0" borderId="0" xfId="10" applyFont="1" applyBorder="1" applyAlignment="1" applyProtection="1">
      <alignment horizontal="left"/>
      <protection locked="0"/>
    </xf>
    <xf numFmtId="0" fontId="2" fillId="0" borderId="0" xfId="10" applyFont="1" applyBorder="1" applyAlignment="1" applyProtection="1">
      <alignment horizontal="center"/>
      <protection locked="0"/>
    </xf>
    <xf numFmtId="165" fontId="3" fillId="0" borderId="40" xfId="10" applyNumberFormat="1" applyFont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2" fillId="0" borderId="44" xfId="10" applyFont="1" applyBorder="1" applyAlignment="1">
      <alignment horizontal="center" vertical="center"/>
    </xf>
    <xf numFmtId="0" fontId="2" fillId="0" borderId="49" xfId="10" applyFont="1" applyBorder="1" applyAlignment="1">
      <alignment horizontal="center" vertical="center"/>
    </xf>
    <xf numFmtId="0" fontId="2" fillId="0" borderId="32" xfId="10" applyFont="1" applyBorder="1" applyAlignment="1">
      <alignment horizontal="center"/>
    </xf>
    <xf numFmtId="2" fontId="2" fillId="0" borderId="32" xfId="10" applyNumberFormat="1" applyFont="1" applyBorder="1" applyAlignment="1">
      <alignment horizontal="center" vertical="center"/>
    </xf>
    <xf numFmtId="168" fontId="2" fillId="0" borderId="50" xfId="10" applyNumberFormat="1" applyFont="1" applyBorder="1" applyAlignment="1">
      <alignment horizontal="center" vertical="center"/>
    </xf>
    <xf numFmtId="0" fontId="2" fillId="0" borderId="24" xfId="10" applyFont="1" applyBorder="1" applyAlignment="1">
      <alignment horizontal="center" vertical="center"/>
    </xf>
    <xf numFmtId="2" fontId="2" fillId="0" borderId="0" xfId="10" applyNumberFormat="1" applyFont="1" applyBorder="1" applyAlignment="1">
      <alignment horizontal="center" vertical="center"/>
    </xf>
    <xf numFmtId="168" fontId="2" fillId="0" borderId="45" xfId="10" applyNumberFormat="1" applyFont="1" applyBorder="1" applyAlignment="1">
      <alignment horizontal="center" vertical="center"/>
    </xf>
    <xf numFmtId="165" fontId="3" fillId="0" borderId="3" xfId="10" applyNumberFormat="1" applyFont="1" applyBorder="1" applyAlignment="1">
      <alignment horizontal="center" vertical="center"/>
    </xf>
    <xf numFmtId="165" fontId="3" fillId="13" borderId="55" xfId="10" applyNumberFormat="1" applyFont="1" applyFill="1" applyBorder="1" applyAlignment="1" applyProtection="1">
      <alignment horizontal="center" vertical="center"/>
      <protection locked="0"/>
    </xf>
    <xf numFmtId="165" fontId="3" fillId="4" borderId="16" xfId="10" applyNumberFormat="1" applyFont="1" applyFill="1" applyBorder="1" applyAlignment="1" applyProtection="1">
      <alignment horizontal="center" vertical="center"/>
      <protection locked="0"/>
    </xf>
    <xf numFmtId="165" fontId="3" fillId="9" borderId="59" xfId="10" applyNumberFormat="1" applyFont="1" applyFill="1" applyBorder="1" applyAlignment="1" applyProtection="1">
      <alignment horizontal="center" vertical="center"/>
      <protection locked="0"/>
    </xf>
    <xf numFmtId="165" fontId="3" fillId="9" borderId="55" xfId="10" applyNumberFormat="1" applyFont="1" applyFill="1" applyBorder="1" applyAlignment="1" applyProtection="1">
      <alignment horizontal="center" vertical="center"/>
      <protection locked="0"/>
    </xf>
    <xf numFmtId="44" fontId="2" fillId="0" borderId="23" xfId="10" applyNumberFormat="1" applyFont="1" applyBorder="1" applyAlignment="1">
      <alignment horizontal="center" vertical="center"/>
    </xf>
    <xf numFmtId="0" fontId="0" fillId="13" borderId="0" xfId="0" applyFill="1" applyProtection="1">
      <protection locked="0"/>
    </xf>
    <xf numFmtId="44" fontId="3" fillId="0" borderId="23" xfId="1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vertical="center" wrapText="1"/>
    </xf>
    <xf numFmtId="0" fontId="16" fillId="19" borderId="2" xfId="0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7" xfId="0" applyFont="1" applyBorder="1" applyAlignment="1">
      <alignment vertical="center" wrapText="1"/>
    </xf>
    <xf numFmtId="0" fontId="16" fillId="0" borderId="9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57" xfId="0" applyFont="1" applyBorder="1" applyAlignment="1">
      <alignment horizontal="center" vertical="center" wrapText="1"/>
    </xf>
    <xf numFmtId="0" fontId="16" fillId="0" borderId="57" xfId="0" applyFont="1" applyBorder="1" applyAlignment="1">
      <alignment vertical="center" wrapText="1"/>
    </xf>
    <xf numFmtId="1" fontId="15" fillId="4" borderId="2" xfId="0" applyNumberFormat="1" applyFont="1" applyFill="1" applyBorder="1" applyAlignment="1" applyProtection="1">
      <alignment horizontal="center"/>
      <protection locked="0"/>
    </xf>
    <xf numFmtId="0" fontId="11" fillId="4" borderId="11" xfId="9" applyFont="1" applyFill="1" applyBorder="1" applyAlignment="1">
      <alignment horizontal="center" vertical="center" wrapText="1"/>
    </xf>
    <xf numFmtId="165" fontId="3" fillId="9" borderId="11" xfId="10" applyNumberFormat="1" applyFont="1" applyFill="1" applyBorder="1" applyAlignment="1" applyProtection="1">
      <alignment horizontal="center" vertical="center"/>
      <protection locked="0"/>
    </xf>
    <xf numFmtId="0" fontId="3" fillId="0" borderId="39" xfId="1" applyFont="1" applyBorder="1" applyAlignment="1">
      <alignment horizontal="right" vertical="center" wrapText="1"/>
    </xf>
    <xf numFmtId="0" fontId="3" fillId="0" borderId="29" xfId="1" applyFont="1" applyBorder="1" applyAlignment="1">
      <alignment horizontal="right" vertical="center" wrapText="1"/>
    </xf>
    <xf numFmtId="0" fontId="3" fillId="0" borderId="31" xfId="1" applyFont="1" applyBorder="1" applyAlignment="1">
      <alignment horizontal="right" vertical="center" wrapText="1"/>
    </xf>
    <xf numFmtId="0" fontId="3" fillId="0" borderId="41" xfId="1" applyFont="1" applyBorder="1" applyAlignment="1">
      <alignment horizontal="center" vertical="center" wrapText="1"/>
    </xf>
    <xf numFmtId="0" fontId="3" fillId="0" borderId="42" xfId="1" applyFont="1" applyBorder="1" applyAlignment="1">
      <alignment horizontal="center" vertical="center" wrapText="1"/>
    </xf>
    <xf numFmtId="0" fontId="3" fillId="0" borderId="26" xfId="1" applyFont="1" applyBorder="1" applyAlignment="1">
      <alignment horizontal="center" vertical="center" wrapText="1"/>
    </xf>
    <xf numFmtId="0" fontId="3" fillId="6" borderId="17" xfId="1" applyFont="1" applyFill="1" applyBorder="1" applyAlignment="1">
      <alignment horizontal="center" vertical="center" wrapText="1"/>
    </xf>
    <xf numFmtId="0" fontId="3" fillId="6" borderId="18" xfId="1" applyFont="1" applyFill="1" applyBorder="1" applyAlignment="1">
      <alignment horizontal="center" vertical="center" wrapText="1"/>
    </xf>
    <xf numFmtId="0" fontId="8" fillId="4" borderId="17" xfId="1" applyFont="1" applyFill="1" applyBorder="1" applyAlignment="1">
      <alignment horizontal="center" vertical="center"/>
    </xf>
    <xf numFmtId="0" fontId="8" fillId="4" borderId="23" xfId="1" applyFont="1" applyFill="1" applyBorder="1" applyAlignment="1">
      <alignment horizontal="center" vertical="center"/>
    </xf>
    <xf numFmtId="0" fontId="3" fillId="7" borderId="19" xfId="1" applyFont="1" applyFill="1" applyBorder="1" applyAlignment="1">
      <alignment horizontal="center" vertical="center"/>
    </xf>
    <xf numFmtId="0" fontId="3" fillId="7" borderId="21" xfId="1" applyFont="1" applyFill="1" applyBorder="1" applyAlignment="1">
      <alignment horizontal="center" vertical="center"/>
    </xf>
    <xf numFmtId="0" fontId="3" fillId="11" borderId="51" xfId="1" applyFont="1" applyFill="1" applyBorder="1" applyAlignment="1">
      <alignment horizontal="center" vertical="center" wrapText="1"/>
    </xf>
    <xf numFmtId="0" fontId="3" fillId="11" borderId="56" xfId="1" applyFont="1" applyFill="1" applyBorder="1" applyAlignment="1">
      <alignment horizontal="center" vertical="center" wrapText="1"/>
    </xf>
    <xf numFmtId="0" fontId="3" fillId="11" borderId="54" xfId="1" applyFont="1" applyFill="1" applyBorder="1" applyAlignment="1">
      <alignment horizontal="center" vertical="center" wrapText="1"/>
    </xf>
    <xf numFmtId="0" fontId="3" fillId="11" borderId="52" xfId="1" applyFont="1" applyFill="1" applyBorder="1" applyAlignment="1">
      <alignment horizontal="center" vertical="center" wrapText="1"/>
    </xf>
    <xf numFmtId="0" fontId="3" fillId="11" borderId="8" xfId="1" applyFont="1" applyFill="1" applyBorder="1" applyAlignment="1">
      <alignment horizontal="center" vertical="center" wrapText="1"/>
    </xf>
    <xf numFmtId="0" fontId="3" fillId="11" borderId="20" xfId="1" applyFont="1" applyFill="1" applyBorder="1" applyAlignment="1">
      <alignment horizontal="center" vertical="center" wrapText="1"/>
    </xf>
    <xf numFmtId="0" fontId="3" fillId="0" borderId="34" xfId="1" applyFont="1" applyBorder="1" applyAlignment="1">
      <alignment horizontal="center" vertical="center" wrapText="1"/>
    </xf>
    <xf numFmtId="0" fontId="3" fillId="0" borderId="35" xfId="1" applyFont="1" applyBorder="1" applyAlignment="1">
      <alignment horizontal="center" vertical="center" wrapText="1"/>
    </xf>
    <xf numFmtId="0" fontId="3" fillId="0" borderId="21" xfId="1" applyFont="1" applyBorder="1" applyAlignment="1">
      <alignment horizontal="center" vertical="center" wrapText="1"/>
    </xf>
    <xf numFmtId="0" fontId="3" fillId="12" borderId="13" xfId="1" applyFont="1" applyFill="1" applyBorder="1" applyAlignment="1">
      <alignment horizontal="center" vertical="center" wrapText="1"/>
    </xf>
    <xf numFmtId="0" fontId="3" fillId="12" borderId="12" xfId="1" applyFont="1" applyFill="1" applyBorder="1" applyAlignment="1">
      <alignment horizontal="center" vertical="center" wrapText="1"/>
    </xf>
    <xf numFmtId="0" fontId="3" fillId="12" borderId="60" xfId="1" applyFont="1" applyFill="1" applyBorder="1" applyAlignment="1">
      <alignment horizontal="center" vertical="center" wrapText="1"/>
    </xf>
    <xf numFmtId="0" fontId="8" fillId="4" borderId="17" xfId="1" applyFont="1" applyFill="1" applyBorder="1" applyAlignment="1">
      <alignment horizontal="center" vertical="center" wrapText="1"/>
    </xf>
    <xf numFmtId="0" fontId="8" fillId="4" borderId="18" xfId="1" applyFont="1" applyFill="1" applyBorder="1" applyAlignment="1">
      <alignment horizontal="center" vertical="center" wrapText="1"/>
    </xf>
    <xf numFmtId="0" fontId="8" fillId="4" borderId="23" xfId="1" applyFont="1" applyFill="1" applyBorder="1" applyAlignment="1">
      <alignment horizontal="center" vertical="center" wrapText="1"/>
    </xf>
    <xf numFmtId="0" fontId="3" fillId="2" borderId="19" xfId="1" applyFont="1" applyFill="1" applyBorder="1" applyAlignment="1">
      <alignment horizontal="center" vertical="center"/>
    </xf>
    <xf numFmtId="0" fontId="3" fillId="2" borderId="21" xfId="1" applyFont="1" applyFill="1" applyBorder="1" applyAlignment="1">
      <alignment horizontal="center" vertical="center"/>
    </xf>
    <xf numFmtId="0" fontId="3" fillId="4" borderId="51" xfId="1" applyFont="1" applyFill="1" applyBorder="1" applyAlignment="1">
      <alignment horizontal="center" vertical="center" wrapText="1"/>
    </xf>
    <xf numFmtId="0" fontId="3" fillId="4" borderId="54" xfId="1" applyFont="1" applyFill="1" applyBorder="1" applyAlignment="1">
      <alignment horizontal="center" vertical="center" wrapText="1"/>
    </xf>
    <xf numFmtId="0" fontId="3" fillId="4" borderId="52" xfId="1" applyFont="1" applyFill="1" applyBorder="1" applyAlignment="1">
      <alignment horizontal="left" vertical="center" wrapText="1"/>
    </xf>
    <xf numFmtId="0" fontId="3" fillId="4" borderId="20" xfId="1" applyFont="1" applyFill="1" applyBorder="1" applyAlignment="1">
      <alignment horizontal="left" vertical="center" wrapText="1"/>
    </xf>
    <xf numFmtId="0" fontId="3" fillId="10" borderId="51" xfId="1" applyFont="1" applyFill="1" applyBorder="1" applyAlignment="1">
      <alignment horizontal="center" vertical="center" wrapText="1"/>
    </xf>
    <xf numFmtId="0" fontId="3" fillId="10" borderId="56" xfId="1" applyFont="1" applyFill="1" applyBorder="1" applyAlignment="1">
      <alignment horizontal="center" vertical="center" wrapText="1"/>
    </xf>
    <xf numFmtId="0" fontId="3" fillId="10" borderId="54" xfId="1" applyFont="1" applyFill="1" applyBorder="1" applyAlignment="1">
      <alignment horizontal="center" vertical="center" wrapText="1"/>
    </xf>
    <xf numFmtId="0" fontId="3" fillId="10" borderId="52" xfId="1" applyFont="1" applyFill="1" applyBorder="1" applyAlignment="1">
      <alignment horizontal="center" vertical="center" wrapText="1"/>
    </xf>
    <xf numFmtId="0" fontId="3" fillId="10" borderId="8" xfId="1" applyFont="1" applyFill="1" applyBorder="1" applyAlignment="1">
      <alignment horizontal="center" vertical="center" wrapText="1"/>
    </xf>
    <xf numFmtId="0" fontId="3" fillId="10" borderId="20" xfId="1" applyFont="1" applyFill="1" applyBorder="1" applyAlignment="1">
      <alignment horizontal="center" vertical="center" wrapText="1"/>
    </xf>
    <xf numFmtId="0" fontId="3" fillId="2" borderId="18" xfId="1" applyFont="1" applyFill="1" applyBorder="1" applyAlignment="1">
      <alignment horizontal="center" vertical="center"/>
    </xf>
    <xf numFmtId="0" fontId="3" fillId="2" borderId="23" xfId="1" applyFont="1" applyFill="1" applyBorder="1" applyAlignment="1">
      <alignment horizontal="center" vertical="center"/>
    </xf>
    <xf numFmtId="0" fontId="2" fillId="0" borderId="17" xfId="10" applyFont="1" applyBorder="1" applyAlignment="1">
      <alignment horizontal="center" vertical="center"/>
    </xf>
    <xf numFmtId="0" fontId="2" fillId="0" borderId="18" xfId="10" applyFont="1" applyBorder="1" applyAlignment="1">
      <alignment horizontal="center" vertical="center"/>
    </xf>
    <xf numFmtId="0" fontId="2" fillId="0" borderId="21" xfId="10" applyFont="1" applyBorder="1" applyAlignment="1">
      <alignment horizontal="center" vertical="center"/>
    </xf>
    <xf numFmtId="0" fontId="3" fillId="0" borderId="17" xfId="10" applyFont="1" applyBorder="1" applyAlignment="1">
      <alignment horizontal="center" vertical="center"/>
    </xf>
    <xf numFmtId="0" fontId="3" fillId="0" borderId="18" xfId="10" applyFont="1" applyBorder="1" applyAlignment="1">
      <alignment horizontal="center" vertical="center"/>
    </xf>
    <xf numFmtId="0" fontId="3" fillId="0" borderId="21" xfId="10" applyFont="1" applyBorder="1" applyAlignment="1">
      <alignment horizontal="center" vertical="center"/>
    </xf>
    <xf numFmtId="0" fontId="2" fillId="0" borderId="39" xfId="10" applyFont="1" applyBorder="1" applyAlignment="1">
      <alignment horizontal="center" vertical="center" wrapText="1"/>
    </xf>
    <xf numFmtId="0" fontId="2" fillId="0" borderId="29" xfId="10" applyFont="1" applyBorder="1" applyAlignment="1">
      <alignment horizontal="center" vertical="center" wrapText="1"/>
    </xf>
    <xf numFmtId="0" fontId="3" fillId="13" borderId="41" xfId="10" applyFont="1" applyFill="1" applyBorder="1" applyAlignment="1">
      <alignment horizontal="center" vertical="center" wrapText="1"/>
    </xf>
    <xf numFmtId="0" fontId="3" fillId="13" borderId="42" xfId="10" applyFont="1" applyFill="1" applyBorder="1" applyAlignment="1">
      <alignment horizontal="center" vertical="center" wrapText="1"/>
    </xf>
    <xf numFmtId="0" fontId="3" fillId="13" borderId="26" xfId="10" applyFont="1" applyFill="1" applyBorder="1" applyAlignment="1">
      <alignment horizontal="center" vertical="center" wrapText="1"/>
    </xf>
    <xf numFmtId="0" fontId="3" fillId="4" borderId="17" xfId="10" applyFont="1" applyFill="1" applyBorder="1" applyAlignment="1">
      <alignment horizontal="center" vertical="center" wrapText="1"/>
    </xf>
    <xf numFmtId="0" fontId="3" fillId="4" borderId="18" xfId="10" applyFont="1" applyFill="1" applyBorder="1" applyAlignment="1">
      <alignment horizontal="center" vertical="center" wrapText="1"/>
    </xf>
    <xf numFmtId="0" fontId="3" fillId="4" borderId="21" xfId="10" applyFont="1" applyFill="1" applyBorder="1" applyAlignment="1">
      <alignment horizontal="center" vertical="center" wrapText="1"/>
    </xf>
    <xf numFmtId="0" fontId="3" fillId="9" borderId="9" xfId="10" applyFont="1" applyFill="1" applyBorder="1" applyAlignment="1" applyProtection="1">
      <alignment horizontal="center" vertical="center"/>
      <protection locked="0"/>
    </xf>
    <xf numFmtId="0" fontId="3" fillId="9" borderId="10" xfId="10" applyFont="1" applyFill="1" applyBorder="1" applyAlignment="1" applyProtection="1">
      <alignment horizontal="center" vertical="center"/>
      <protection locked="0"/>
    </xf>
    <xf numFmtId="0" fontId="3" fillId="9" borderId="61" xfId="10" applyFont="1" applyFill="1" applyBorder="1" applyAlignment="1" applyProtection="1">
      <alignment horizontal="center" vertical="center" wrapText="1"/>
      <protection locked="0"/>
    </xf>
    <xf numFmtId="0" fontId="3" fillId="9" borderId="7" xfId="10" applyFont="1" applyFill="1" applyBorder="1" applyAlignment="1" applyProtection="1">
      <alignment horizontal="center" vertical="center" wrapText="1"/>
      <protection locked="0"/>
    </xf>
    <xf numFmtId="0" fontId="3" fillId="9" borderId="62" xfId="10" applyFont="1" applyFill="1" applyBorder="1" applyAlignment="1" applyProtection="1">
      <alignment horizontal="center" vertical="center"/>
      <protection locked="0"/>
    </xf>
    <xf numFmtId="0" fontId="3" fillId="9" borderId="57" xfId="10" applyFont="1" applyFill="1" applyBorder="1" applyAlignment="1" applyProtection="1">
      <alignment horizontal="center" vertical="center"/>
      <protection locked="0"/>
    </xf>
    <xf numFmtId="0" fontId="2" fillId="0" borderId="37" xfId="10" applyFont="1" applyBorder="1" applyAlignment="1">
      <alignment horizontal="center" vertical="center" wrapText="1"/>
    </xf>
    <xf numFmtId="0" fontId="2" fillId="0" borderId="48" xfId="10" applyFont="1" applyBorder="1" applyAlignment="1">
      <alignment horizontal="center" vertical="center" wrapText="1"/>
    </xf>
    <xf numFmtId="0" fontId="2" fillId="0" borderId="38" xfId="10" applyFont="1" applyBorder="1" applyAlignment="1">
      <alignment horizontal="center" vertical="center" wrapText="1"/>
    </xf>
    <xf numFmtId="0" fontId="3" fillId="13" borderId="46" xfId="10" applyFont="1" applyFill="1" applyBorder="1" applyAlignment="1" applyProtection="1">
      <alignment horizontal="center" vertical="center"/>
      <protection locked="0"/>
    </xf>
    <xf numFmtId="0" fontId="3" fillId="13" borderId="28" xfId="10" applyFont="1" applyFill="1" applyBorder="1" applyAlignment="1" applyProtection="1">
      <alignment horizontal="center" vertical="center"/>
      <protection locked="0"/>
    </xf>
    <xf numFmtId="0" fontId="3" fillId="13" borderId="47" xfId="10" applyFont="1" applyFill="1" applyBorder="1" applyAlignment="1" applyProtection="1">
      <alignment horizontal="center" vertical="center"/>
      <protection locked="0"/>
    </xf>
    <xf numFmtId="0" fontId="2" fillId="0" borderId="24" xfId="10" applyFont="1" applyBorder="1" applyAlignment="1">
      <alignment horizontal="center" vertical="center" wrapText="1"/>
    </xf>
    <xf numFmtId="0" fontId="2" fillId="0" borderId="0" xfId="10" applyFont="1" applyBorder="1" applyAlignment="1">
      <alignment horizontal="center" vertical="center" wrapText="1"/>
    </xf>
    <xf numFmtId="0" fontId="2" fillId="0" borderId="36" xfId="10" applyFont="1" applyBorder="1" applyAlignment="1">
      <alignment horizontal="center" vertical="center" wrapText="1"/>
    </xf>
    <xf numFmtId="0" fontId="2" fillId="0" borderId="31" xfId="10" applyFont="1" applyBorder="1" applyAlignment="1">
      <alignment horizontal="center" vertical="center" wrapText="1"/>
    </xf>
    <xf numFmtId="0" fontId="2" fillId="0" borderId="37" xfId="10" applyFont="1" applyBorder="1" applyAlignment="1">
      <alignment horizontal="center" wrapText="1"/>
    </xf>
    <xf numFmtId="0" fontId="2" fillId="0" borderId="48" xfId="10" applyFont="1" applyBorder="1" applyAlignment="1">
      <alignment horizontal="center" wrapText="1"/>
    </xf>
    <xf numFmtId="0" fontId="7" fillId="8" borderId="46" xfId="0" applyFont="1" applyFill="1" applyBorder="1" applyAlignment="1">
      <alignment horizontal="center" vertical="center"/>
    </xf>
    <xf numFmtId="0" fontId="7" fillId="8" borderId="28" xfId="0" applyFont="1" applyFill="1" applyBorder="1" applyAlignment="1">
      <alignment horizontal="center" vertical="center"/>
    </xf>
    <xf numFmtId="0" fontId="7" fillId="15" borderId="1" xfId="0" applyFont="1" applyFill="1" applyBorder="1" applyAlignment="1">
      <alignment horizontal="left" vertical="center"/>
    </xf>
    <xf numFmtId="0" fontId="7" fillId="15" borderId="31" xfId="0" applyFont="1" applyFill="1" applyBorder="1" applyAlignment="1">
      <alignment horizontal="left" vertical="center"/>
    </xf>
    <xf numFmtId="0" fontId="7" fillId="15" borderId="2" xfId="0" applyFont="1" applyFill="1" applyBorder="1" applyAlignment="1">
      <alignment horizontal="left" vertical="center"/>
    </xf>
    <xf numFmtId="0" fontId="7" fillId="16" borderId="1" xfId="0" applyFont="1" applyFill="1" applyBorder="1" applyAlignment="1">
      <alignment horizontal="left" vertical="center"/>
    </xf>
    <xf numFmtId="0" fontId="7" fillId="16" borderId="31" xfId="0" applyFont="1" applyFill="1" applyBorder="1" applyAlignment="1">
      <alignment horizontal="left" vertical="center"/>
    </xf>
    <xf numFmtId="0" fontId="7" fillId="16" borderId="2" xfId="0" applyFont="1" applyFill="1" applyBorder="1" applyAlignment="1">
      <alignment horizontal="left" vertical="center"/>
    </xf>
    <xf numFmtId="0" fontId="7" fillId="17" borderId="62" xfId="0" applyFont="1" applyFill="1" applyBorder="1" applyAlignment="1">
      <alignment horizontal="left" vertical="center"/>
    </xf>
    <xf numFmtId="0" fontId="7" fillId="17" borderId="26" xfId="0" applyFont="1" applyFill="1" applyBorder="1" applyAlignment="1">
      <alignment horizontal="left" vertical="center"/>
    </xf>
    <xf numFmtId="0" fontId="7" fillId="17" borderId="57" xfId="0" applyFont="1" applyFill="1" applyBorder="1" applyAlignment="1">
      <alignment horizontal="left" vertical="center"/>
    </xf>
    <xf numFmtId="0" fontId="7" fillId="8" borderId="13" xfId="0" applyFont="1" applyFill="1" applyBorder="1" applyAlignment="1">
      <alignment horizontal="center" vertical="center"/>
    </xf>
    <xf numFmtId="0" fontId="7" fillId="8" borderId="12" xfId="0" applyFont="1" applyFill="1" applyBorder="1" applyAlignment="1">
      <alignment horizontal="center" vertical="center"/>
    </xf>
    <xf numFmtId="0" fontId="7" fillId="8" borderId="49" xfId="0" applyFont="1" applyFill="1" applyBorder="1" applyAlignment="1">
      <alignment horizontal="center" vertical="center"/>
    </xf>
    <xf numFmtId="0" fontId="7" fillId="8" borderId="32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41" xfId="1" applyFont="1" applyBorder="1" applyAlignment="1">
      <alignment horizontal="right" vertical="center" wrapText="1"/>
    </xf>
    <xf numFmtId="0" fontId="3" fillId="0" borderId="42" xfId="1" applyFont="1" applyBorder="1" applyAlignment="1">
      <alignment horizontal="right" vertical="center" wrapText="1"/>
    </xf>
    <xf numFmtId="0" fontId="3" fillId="0" borderId="26" xfId="1" applyFont="1" applyBorder="1" applyAlignment="1">
      <alignment horizontal="right" vertical="center" wrapText="1"/>
    </xf>
    <xf numFmtId="0" fontId="16" fillId="0" borderId="20" xfId="0" applyFont="1" applyBorder="1" applyAlignment="1">
      <alignment horizontal="center" vertical="center" wrapText="1"/>
    </xf>
    <xf numFmtId="0" fontId="16" fillId="0" borderId="20" xfId="0" applyFont="1" applyBorder="1" applyAlignment="1">
      <alignment vertical="center" wrapText="1"/>
    </xf>
    <xf numFmtId="0" fontId="17" fillId="0" borderId="20" xfId="0" applyFont="1" applyBorder="1" applyAlignment="1">
      <alignment horizontal="center" vertical="center" wrapText="1"/>
    </xf>
    <xf numFmtId="0" fontId="0" fillId="4" borderId="57" xfId="0" applyFill="1" applyBorder="1" applyAlignment="1">
      <alignment horizontal="center" vertical="center"/>
    </xf>
    <xf numFmtId="167" fontId="0" fillId="13" borderId="57" xfId="0" applyNumberFormat="1" applyFill="1" applyBorder="1" applyAlignment="1">
      <alignment horizontal="center" vertical="center"/>
    </xf>
    <xf numFmtId="167" fontId="0" fillId="9" borderId="57" xfId="0" applyNumberFormat="1" applyFill="1" applyBorder="1" applyAlignment="1">
      <alignment horizontal="center" vertical="center"/>
    </xf>
    <xf numFmtId="1" fontId="15" fillId="4" borderId="57" xfId="0" applyNumberFormat="1" applyFont="1" applyFill="1" applyBorder="1" applyAlignment="1" applyProtection="1">
      <alignment horizontal="center"/>
      <protection locked="0"/>
    </xf>
  </cellXfs>
  <cellStyles count="11">
    <cellStyle name="Euro" xfId="2"/>
    <cellStyle name="Migliaia [0] 2" xfId="3"/>
    <cellStyle name="Migliaia 2" xfId="4"/>
    <cellStyle name="Normale" xfId="0" builtinId="0"/>
    <cellStyle name="Normale 2" xfId="1"/>
    <cellStyle name="Normale 3" xfId="5"/>
    <cellStyle name="Normale 4" xfId="6"/>
    <cellStyle name="Normale 5" xfId="8"/>
    <cellStyle name="Normale 5 2" xfId="10"/>
    <cellStyle name="Normale_Riepilogo importi 2010" xfId="9"/>
    <cellStyle name="Percentuale 2" xfId="7"/>
  </cellStyles>
  <dxfs count="0"/>
  <tableStyles count="0" defaultTableStyle="TableStyleMedium2" defaultPivotStyle="PivotStyleLight16"/>
  <colors>
    <mruColors>
      <color rgb="FFCCECFF"/>
      <color rgb="FFFFFFCC"/>
      <color rgb="FFCCFF99"/>
      <color rgb="FFDDDDDD"/>
      <color rgb="FFFFCC99"/>
      <color rgb="FF99FF33"/>
      <color rgb="FF66FF33"/>
      <color rgb="FF33CC33"/>
      <color rgb="FFFFCC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eterminazione%20costi%20per%20sede_gara_lotto%20unic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lenco attività ACI"/>
      <sheetName val="determ. costi visite"/>
      <sheetName val="Costi servizio"/>
      <sheetName val="Costi misura"/>
      <sheetName val="Costi lotto 1-Nord"/>
      <sheetName val="Costi lotto 2-Centro"/>
      <sheetName val="Costi lotto 3-Sud"/>
      <sheetName val="Costi per sede fino a 20 lav."/>
      <sheetName val="Costi per sede fino a 50 lav"/>
      <sheetName val="Costi per sede fino a 500 lav"/>
      <sheetName val="Costi visite ed esami"/>
      <sheetName val="Riepilogo economico"/>
      <sheetName val="Previsione visite ACI"/>
      <sheetName val="Elenco attività AC"/>
      <sheetName val="Riepilogo generale CIG"/>
      <sheetName val="Riep. serv. canone"/>
      <sheetName val="Riep. ec. per CDA"/>
    </sheetNames>
    <sheetDataSet>
      <sheetData sheetId="0">
        <row r="37">
          <cell r="D37">
            <v>52.47</v>
          </cell>
        </row>
        <row r="38">
          <cell r="D38">
            <v>17.55</v>
          </cell>
        </row>
      </sheetData>
      <sheetData sheetId="1">
        <row r="5">
          <cell r="AB5">
            <v>7</v>
          </cell>
        </row>
        <row r="12">
          <cell r="AB12">
            <v>11</v>
          </cell>
        </row>
        <row r="23">
          <cell r="AB23">
            <v>10</v>
          </cell>
        </row>
        <row r="33">
          <cell r="AB33">
            <v>7</v>
          </cell>
        </row>
        <row r="40">
          <cell r="AB40">
            <v>10</v>
          </cell>
        </row>
        <row r="50">
          <cell r="AB50">
            <v>9</v>
          </cell>
        </row>
        <row r="59">
          <cell r="AB59">
            <v>9</v>
          </cell>
        </row>
        <row r="68">
          <cell r="AB68">
            <v>8</v>
          </cell>
        </row>
        <row r="76">
          <cell r="AB76">
            <v>17</v>
          </cell>
        </row>
        <row r="93">
          <cell r="AB93">
            <v>35</v>
          </cell>
        </row>
        <row r="128">
          <cell r="AB128">
            <v>19</v>
          </cell>
        </row>
        <row r="147">
          <cell r="AB147">
            <v>8</v>
          </cell>
        </row>
        <row r="155">
          <cell r="AB155">
            <v>5</v>
          </cell>
        </row>
        <row r="160">
          <cell r="AB160">
            <v>16</v>
          </cell>
        </row>
        <row r="176">
          <cell r="AB176">
            <v>30</v>
          </cell>
        </row>
        <row r="206">
          <cell r="AB206">
            <v>10</v>
          </cell>
        </row>
        <row r="216">
          <cell r="AB216">
            <v>30</v>
          </cell>
        </row>
        <row r="246">
          <cell r="AB246">
            <v>10</v>
          </cell>
        </row>
        <row r="256">
          <cell r="AB256">
            <v>19</v>
          </cell>
        </row>
        <row r="275">
          <cell r="AB275">
            <v>8</v>
          </cell>
        </row>
        <row r="283">
          <cell r="AB283">
            <v>26</v>
          </cell>
        </row>
        <row r="309">
          <cell r="AB309">
            <v>13</v>
          </cell>
        </row>
        <row r="322">
          <cell r="AB322">
            <v>8</v>
          </cell>
        </row>
        <row r="330">
          <cell r="AB330">
            <v>15</v>
          </cell>
        </row>
        <row r="345">
          <cell r="AB345">
            <v>12</v>
          </cell>
        </row>
        <row r="357">
          <cell r="AB357">
            <v>10</v>
          </cell>
        </row>
        <row r="367">
          <cell r="AB367">
            <v>17</v>
          </cell>
        </row>
        <row r="384">
          <cell r="AB384">
            <v>26</v>
          </cell>
        </row>
        <row r="410">
          <cell r="AB410">
            <v>13</v>
          </cell>
        </row>
        <row r="423">
          <cell r="AB423">
            <v>8</v>
          </cell>
        </row>
        <row r="431">
          <cell r="AB431">
            <v>10</v>
          </cell>
        </row>
        <row r="441">
          <cell r="AB441">
            <v>9</v>
          </cell>
        </row>
        <row r="450">
          <cell r="AB450">
            <v>17</v>
          </cell>
        </row>
        <row r="467">
          <cell r="AB467">
            <v>28</v>
          </cell>
        </row>
        <row r="495">
          <cell r="T495">
            <v>1</v>
          </cell>
          <cell r="AB495">
            <v>14</v>
          </cell>
        </row>
        <row r="509">
          <cell r="AB509">
            <v>21</v>
          </cell>
        </row>
        <row r="530">
          <cell r="AB530">
            <v>7</v>
          </cell>
        </row>
        <row r="537">
          <cell r="AB537">
            <v>7</v>
          </cell>
        </row>
        <row r="544">
          <cell r="AB544">
            <v>10</v>
          </cell>
        </row>
        <row r="554">
          <cell r="AB554">
            <v>6</v>
          </cell>
        </row>
        <row r="560">
          <cell r="AB560">
            <v>9</v>
          </cell>
        </row>
        <row r="569">
          <cell r="AB569">
            <v>11</v>
          </cell>
        </row>
        <row r="580">
          <cell r="AB580">
            <v>19</v>
          </cell>
        </row>
        <row r="599">
          <cell r="AB599">
            <v>9</v>
          </cell>
        </row>
        <row r="608">
          <cell r="AB608">
            <v>10</v>
          </cell>
        </row>
        <row r="618">
          <cell r="AB618">
            <v>14</v>
          </cell>
        </row>
        <row r="632">
          <cell r="AB632">
            <v>10</v>
          </cell>
        </row>
        <row r="642">
          <cell r="AB642">
            <v>12</v>
          </cell>
        </row>
        <row r="654">
          <cell r="AB654">
            <v>79</v>
          </cell>
        </row>
        <row r="733">
          <cell r="AB733">
            <v>14</v>
          </cell>
        </row>
        <row r="747">
          <cell r="AB747">
            <v>11</v>
          </cell>
        </row>
        <row r="758">
          <cell r="AB758">
            <v>12</v>
          </cell>
        </row>
        <row r="770">
          <cell r="AB770">
            <v>7</v>
          </cell>
        </row>
        <row r="777">
          <cell r="AB777">
            <v>8</v>
          </cell>
        </row>
        <row r="785">
          <cell r="AB785">
            <v>56</v>
          </cell>
        </row>
        <row r="841">
          <cell r="T841">
            <v>1</v>
          </cell>
        </row>
        <row r="842">
          <cell r="T842">
            <v>1</v>
          </cell>
        </row>
        <row r="843">
          <cell r="T843">
            <v>1</v>
          </cell>
        </row>
        <row r="844">
          <cell r="U844">
            <v>1</v>
          </cell>
        </row>
        <row r="845">
          <cell r="T845">
            <v>1</v>
          </cell>
        </row>
        <row r="847">
          <cell r="V847">
            <v>1</v>
          </cell>
        </row>
        <row r="848">
          <cell r="T848">
            <v>1</v>
          </cell>
        </row>
        <row r="849">
          <cell r="T849">
            <v>1</v>
          </cell>
        </row>
        <row r="850">
          <cell r="T850">
            <v>1</v>
          </cell>
        </row>
        <row r="851">
          <cell r="V851">
            <v>1</v>
          </cell>
        </row>
        <row r="856">
          <cell r="T856">
            <v>1</v>
          </cell>
        </row>
        <row r="857">
          <cell r="T857">
            <v>1</v>
          </cell>
        </row>
        <row r="858">
          <cell r="T858">
            <v>1</v>
          </cell>
        </row>
        <row r="860">
          <cell r="T860">
            <v>1</v>
          </cell>
        </row>
        <row r="861">
          <cell r="T861">
            <v>1</v>
          </cell>
        </row>
        <row r="862">
          <cell r="T862">
            <v>1</v>
          </cell>
        </row>
        <row r="863">
          <cell r="T863">
            <v>1</v>
          </cell>
        </row>
        <row r="864">
          <cell r="T864">
            <v>1</v>
          </cell>
        </row>
        <row r="865">
          <cell r="T865">
            <v>1</v>
          </cell>
        </row>
        <row r="866">
          <cell r="T866">
            <v>1</v>
          </cell>
        </row>
        <row r="868">
          <cell r="T868">
            <v>1</v>
          </cell>
        </row>
        <row r="869">
          <cell r="V869">
            <v>1</v>
          </cell>
        </row>
        <row r="871">
          <cell r="T871">
            <v>1</v>
          </cell>
        </row>
        <row r="872">
          <cell r="T872">
            <v>1</v>
          </cell>
        </row>
        <row r="873">
          <cell r="T873">
            <v>1</v>
          </cell>
        </row>
        <row r="876">
          <cell r="T876">
            <v>1</v>
          </cell>
        </row>
        <row r="880">
          <cell r="T880">
            <v>1</v>
          </cell>
        </row>
        <row r="881">
          <cell r="T881">
            <v>1</v>
          </cell>
        </row>
        <row r="882">
          <cell r="T882">
            <v>1</v>
          </cell>
        </row>
        <row r="883">
          <cell r="T883">
            <v>1</v>
          </cell>
        </row>
        <row r="885">
          <cell r="T885">
            <v>1</v>
          </cell>
        </row>
        <row r="887">
          <cell r="T887">
            <v>1</v>
          </cell>
        </row>
        <row r="888">
          <cell r="T888">
            <v>1</v>
          </cell>
        </row>
        <row r="889">
          <cell r="T889">
            <v>1</v>
          </cell>
        </row>
        <row r="890">
          <cell r="T890">
            <v>1</v>
          </cell>
        </row>
        <row r="892">
          <cell r="T892">
            <v>1</v>
          </cell>
        </row>
        <row r="897">
          <cell r="U897">
            <v>1</v>
          </cell>
        </row>
        <row r="898">
          <cell r="T898">
            <v>1</v>
          </cell>
        </row>
        <row r="900">
          <cell r="T900">
            <v>1</v>
          </cell>
        </row>
        <row r="901">
          <cell r="T901">
            <v>1</v>
          </cell>
        </row>
        <row r="902">
          <cell r="T902">
            <v>1</v>
          </cell>
        </row>
        <row r="903">
          <cell r="T903">
            <v>1</v>
          </cell>
        </row>
        <row r="905">
          <cell r="T905">
            <v>1</v>
          </cell>
        </row>
        <row r="906">
          <cell r="T906">
            <v>1</v>
          </cell>
        </row>
        <row r="907">
          <cell r="T907">
            <v>1</v>
          </cell>
        </row>
        <row r="911">
          <cell r="T911">
            <v>1</v>
          </cell>
        </row>
        <row r="914">
          <cell r="T914">
            <v>1</v>
          </cell>
        </row>
        <row r="916">
          <cell r="T916">
            <v>1</v>
          </cell>
        </row>
        <row r="917">
          <cell r="T917">
            <v>1</v>
          </cell>
        </row>
        <row r="919">
          <cell r="T919">
            <v>1</v>
          </cell>
        </row>
        <row r="920">
          <cell r="V920">
            <v>1</v>
          </cell>
        </row>
        <row r="921">
          <cell r="T921">
            <v>1</v>
          </cell>
        </row>
        <row r="922">
          <cell r="T922">
            <v>1</v>
          </cell>
        </row>
        <row r="924">
          <cell r="T924">
            <v>1</v>
          </cell>
        </row>
        <row r="925">
          <cell r="T925">
            <v>1</v>
          </cell>
        </row>
        <row r="926">
          <cell r="T926">
            <v>1</v>
          </cell>
        </row>
        <row r="927">
          <cell r="T927">
            <v>1</v>
          </cell>
        </row>
        <row r="929">
          <cell r="T929">
            <v>1</v>
          </cell>
        </row>
        <row r="930">
          <cell r="T930">
            <v>1</v>
          </cell>
        </row>
        <row r="933">
          <cell r="T933">
            <v>1</v>
          </cell>
        </row>
        <row r="934">
          <cell r="U934">
            <v>1</v>
          </cell>
        </row>
        <row r="935">
          <cell r="T935">
            <v>1</v>
          </cell>
        </row>
        <row r="936">
          <cell r="T936">
            <v>1</v>
          </cell>
        </row>
        <row r="937">
          <cell r="T937">
            <v>1</v>
          </cell>
        </row>
        <row r="938">
          <cell r="T938">
            <v>1</v>
          </cell>
        </row>
        <row r="939">
          <cell r="AB939">
            <v>11</v>
          </cell>
        </row>
        <row r="950">
          <cell r="AB950">
            <v>9</v>
          </cell>
        </row>
        <row r="959">
          <cell r="AB959">
            <v>11</v>
          </cell>
        </row>
        <row r="970">
          <cell r="AB970">
            <v>4</v>
          </cell>
        </row>
        <row r="974">
          <cell r="AB974">
            <v>8</v>
          </cell>
        </row>
        <row r="982">
          <cell r="AB982">
            <v>28</v>
          </cell>
        </row>
        <row r="1010">
          <cell r="AB1010">
            <v>11</v>
          </cell>
        </row>
        <row r="1021">
          <cell r="AB1021">
            <v>22</v>
          </cell>
        </row>
        <row r="1043">
          <cell r="AB1043">
            <v>14</v>
          </cell>
        </row>
        <row r="1057">
          <cell r="AB1057">
            <v>19</v>
          </cell>
        </row>
        <row r="1076">
          <cell r="AB1076">
            <v>11</v>
          </cell>
        </row>
        <row r="1087">
          <cell r="AB1087">
            <v>11</v>
          </cell>
        </row>
        <row r="1098">
          <cell r="AB1098">
            <v>11</v>
          </cell>
        </row>
        <row r="1109">
          <cell r="AB1109">
            <v>13</v>
          </cell>
        </row>
        <row r="1122">
          <cell r="AB1122">
            <v>12</v>
          </cell>
        </row>
        <row r="1134">
          <cell r="AB1134">
            <v>13</v>
          </cell>
        </row>
        <row r="1147">
          <cell r="AB1147">
            <v>17</v>
          </cell>
        </row>
        <row r="1164">
          <cell r="AB1164">
            <v>11</v>
          </cell>
        </row>
        <row r="1175">
          <cell r="AB1175">
            <v>12</v>
          </cell>
        </row>
        <row r="1187">
          <cell r="AB1187">
            <v>18</v>
          </cell>
        </row>
        <row r="1205">
          <cell r="AB1205">
            <v>10</v>
          </cell>
        </row>
        <row r="1215">
          <cell r="AB1215">
            <v>10</v>
          </cell>
        </row>
        <row r="1225">
          <cell r="AB1225">
            <v>7</v>
          </cell>
        </row>
        <row r="1232">
          <cell r="AB1232">
            <v>89</v>
          </cell>
        </row>
        <row r="1321">
          <cell r="AB1321">
            <v>560</v>
          </cell>
        </row>
        <row r="1881">
          <cell r="AB1881">
            <v>11</v>
          </cell>
        </row>
        <row r="1892">
          <cell r="AB1892">
            <v>9</v>
          </cell>
        </row>
        <row r="1901">
          <cell r="AB1901">
            <v>26</v>
          </cell>
        </row>
        <row r="1927">
          <cell r="AB1927">
            <v>11</v>
          </cell>
        </row>
        <row r="1938">
          <cell r="AB1938">
            <v>10</v>
          </cell>
        </row>
        <row r="1948">
          <cell r="AB1948">
            <v>7</v>
          </cell>
        </row>
        <row r="1955">
          <cell r="AB1955">
            <v>8</v>
          </cell>
        </row>
        <row r="1963">
          <cell r="AB1963">
            <v>15</v>
          </cell>
        </row>
        <row r="1978">
          <cell r="AB1978">
            <v>7</v>
          </cell>
        </row>
        <row r="1985">
          <cell r="AB1985">
            <v>13</v>
          </cell>
        </row>
        <row r="1998">
          <cell r="AB1998">
            <v>8</v>
          </cell>
        </row>
        <row r="2006">
          <cell r="AB2006">
            <v>11</v>
          </cell>
        </row>
        <row r="2017">
          <cell r="AB2017">
            <v>57</v>
          </cell>
        </row>
        <row r="2074">
          <cell r="AB2074">
            <v>8</v>
          </cell>
        </row>
        <row r="2082">
          <cell r="AB2082">
            <v>10</v>
          </cell>
        </row>
        <row r="2092">
          <cell r="AB2092">
            <v>21</v>
          </cell>
        </row>
        <row r="2113">
          <cell r="AB2113">
            <v>10</v>
          </cell>
        </row>
        <row r="2123">
          <cell r="AB2123">
            <v>12</v>
          </cell>
        </row>
        <row r="2135">
          <cell r="AB2135">
            <v>21</v>
          </cell>
        </row>
        <row r="2156">
          <cell r="AB2156">
            <v>6</v>
          </cell>
        </row>
        <row r="2162">
          <cell r="AB2162">
            <v>8</v>
          </cell>
        </row>
        <row r="2170">
          <cell r="AB2170">
            <v>15</v>
          </cell>
        </row>
        <row r="2185">
          <cell r="AB2185">
            <v>18</v>
          </cell>
        </row>
        <row r="2203">
          <cell r="AB2203">
            <v>23</v>
          </cell>
        </row>
        <row r="2226">
          <cell r="AB2226">
            <v>13</v>
          </cell>
        </row>
        <row r="2239">
          <cell r="AB2239">
            <v>10</v>
          </cell>
        </row>
        <row r="2249">
          <cell r="V2249">
            <v>493</v>
          </cell>
          <cell r="W2249">
            <v>1619</v>
          </cell>
        </row>
      </sheetData>
      <sheetData sheetId="2"/>
      <sheetData sheetId="3">
        <row r="2">
          <cell r="Q2">
            <v>20</v>
          </cell>
        </row>
        <row r="4">
          <cell r="Q4">
            <v>31</v>
          </cell>
        </row>
        <row r="6">
          <cell r="Q6">
            <v>11</v>
          </cell>
        </row>
        <row r="8">
          <cell r="Q8">
            <v>12</v>
          </cell>
        </row>
        <row r="10">
          <cell r="Q10">
            <v>21</v>
          </cell>
        </row>
        <row r="12">
          <cell r="Q12">
            <v>11</v>
          </cell>
        </row>
        <row r="14">
          <cell r="Q14">
            <v>6</v>
          </cell>
        </row>
        <row r="16">
          <cell r="Q16">
            <v>6</v>
          </cell>
        </row>
        <row r="17">
          <cell r="Q17">
            <v>8</v>
          </cell>
        </row>
        <row r="18">
          <cell r="Q18">
            <v>79</v>
          </cell>
        </row>
        <row r="20">
          <cell r="Q20">
            <v>17</v>
          </cell>
        </row>
        <row r="22">
          <cell r="Q22">
            <v>12</v>
          </cell>
        </row>
        <row r="24">
          <cell r="Q24">
            <v>7</v>
          </cell>
        </row>
        <row r="25">
          <cell r="Q25">
            <v>8</v>
          </cell>
        </row>
        <row r="27">
          <cell r="Q27">
            <v>15</v>
          </cell>
        </row>
        <row r="29">
          <cell r="Q29">
            <v>12</v>
          </cell>
        </row>
        <row r="31">
          <cell r="Q31">
            <v>58</v>
          </cell>
        </row>
        <row r="33">
          <cell r="Q33">
            <v>6</v>
          </cell>
        </row>
        <row r="35">
          <cell r="Q35">
            <v>8</v>
          </cell>
        </row>
        <row r="37">
          <cell r="Q37">
            <v>7</v>
          </cell>
        </row>
        <row r="39">
          <cell r="Q39">
            <v>7</v>
          </cell>
        </row>
        <row r="41">
          <cell r="Q41">
            <v>12</v>
          </cell>
        </row>
        <row r="43">
          <cell r="Q43">
            <v>10</v>
          </cell>
        </row>
        <row r="45">
          <cell r="Q45">
            <v>13</v>
          </cell>
        </row>
        <row r="47">
          <cell r="Q47">
            <v>5</v>
          </cell>
        </row>
        <row r="49">
          <cell r="Q49">
            <v>22</v>
          </cell>
        </row>
        <row r="51">
          <cell r="Q51">
            <v>16</v>
          </cell>
        </row>
        <row r="53">
          <cell r="Q53">
            <v>13</v>
          </cell>
        </row>
        <row r="55">
          <cell r="Q55">
            <v>11</v>
          </cell>
        </row>
        <row r="57">
          <cell r="Q57">
            <v>10</v>
          </cell>
        </row>
        <row r="59">
          <cell r="Q59">
            <v>20</v>
          </cell>
        </row>
        <row r="61">
          <cell r="Q61">
            <v>11</v>
          </cell>
        </row>
        <row r="63">
          <cell r="Q63">
            <v>12</v>
          </cell>
        </row>
        <row r="65">
          <cell r="Q65">
            <v>23</v>
          </cell>
        </row>
        <row r="67">
          <cell r="Q67">
            <v>10</v>
          </cell>
        </row>
        <row r="69">
          <cell r="Q69">
            <v>23</v>
          </cell>
        </row>
        <row r="71">
          <cell r="Q71">
            <v>19</v>
          </cell>
        </row>
        <row r="73">
          <cell r="Q73">
            <v>30</v>
          </cell>
        </row>
        <row r="75">
          <cell r="Q75">
            <v>10</v>
          </cell>
        </row>
        <row r="77">
          <cell r="Q77">
            <v>11</v>
          </cell>
        </row>
        <row r="79">
          <cell r="Q79">
            <v>13</v>
          </cell>
        </row>
        <row r="81">
          <cell r="Q81">
            <v>13</v>
          </cell>
        </row>
        <row r="83">
          <cell r="Q83">
            <v>10</v>
          </cell>
        </row>
        <row r="85">
          <cell r="Q85">
            <v>11</v>
          </cell>
        </row>
        <row r="87">
          <cell r="Q87">
            <v>11</v>
          </cell>
        </row>
        <row r="89">
          <cell r="Q89">
            <v>11</v>
          </cell>
        </row>
        <row r="91">
          <cell r="Q91">
            <v>19</v>
          </cell>
        </row>
        <row r="93">
          <cell r="Q93">
            <v>9</v>
          </cell>
        </row>
        <row r="95">
          <cell r="Q95">
            <v>11</v>
          </cell>
        </row>
        <row r="96">
          <cell r="Q96">
            <v>3</v>
          </cell>
        </row>
        <row r="97">
          <cell r="Q97">
            <v>4</v>
          </cell>
        </row>
        <row r="99">
          <cell r="Q99">
            <v>12</v>
          </cell>
        </row>
        <row r="101">
          <cell r="Q101">
            <v>9</v>
          </cell>
        </row>
        <row r="103">
          <cell r="Q103">
            <v>28</v>
          </cell>
        </row>
        <row r="105">
          <cell r="Q105">
            <v>7</v>
          </cell>
        </row>
        <row r="107">
          <cell r="Q107">
            <v>10</v>
          </cell>
        </row>
        <row r="109">
          <cell r="Q109">
            <v>11</v>
          </cell>
        </row>
        <row r="111">
          <cell r="Q111">
            <v>8</v>
          </cell>
        </row>
        <row r="113">
          <cell r="Q113">
            <v>11</v>
          </cell>
        </row>
        <row r="115">
          <cell r="Q115">
            <v>13</v>
          </cell>
        </row>
        <row r="117">
          <cell r="Q117">
            <v>12</v>
          </cell>
        </row>
        <row r="119">
          <cell r="Q119">
            <v>12</v>
          </cell>
        </row>
        <row r="121">
          <cell r="Q121">
            <v>14</v>
          </cell>
        </row>
        <row r="123">
          <cell r="Q123">
            <v>10</v>
          </cell>
        </row>
        <row r="125">
          <cell r="Q125">
            <v>16</v>
          </cell>
        </row>
        <row r="127">
          <cell r="Q127">
            <v>9</v>
          </cell>
        </row>
        <row r="129">
          <cell r="Q129">
            <v>9</v>
          </cell>
        </row>
        <row r="131">
          <cell r="Q131">
            <v>11</v>
          </cell>
        </row>
        <row r="133">
          <cell r="Q133">
            <v>12</v>
          </cell>
        </row>
        <row r="135">
          <cell r="Q135">
            <v>7</v>
          </cell>
        </row>
        <row r="137">
          <cell r="Q137">
            <v>19</v>
          </cell>
        </row>
        <row r="139">
          <cell r="Q139">
            <v>9</v>
          </cell>
        </row>
        <row r="141">
          <cell r="Q141">
            <v>508</v>
          </cell>
        </row>
        <row r="142">
          <cell r="Q142">
            <v>15</v>
          </cell>
        </row>
        <row r="144">
          <cell r="Q144">
            <v>14</v>
          </cell>
        </row>
        <row r="146">
          <cell r="Q146">
            <v>7</v>
          </cell>
        </row>
        <row r="148">
          <cell r="Q148">
            <v>84</v>
          </cell>
        </row>
        <row r="150">
          <cell r="Q150">
            <v>14</v>
          </cell>
        </row>
        <row r="152">
          <cell r="Q152">
            <v>9</v>
          </cell>
        </row>
        <row r="154">
          <cell r="Q154">
            <v>5</v>
          </cell>
        </row>
        <row r="155">
          <cell r="Q155">
            <v>35</v>
          </cell>
        </row>
        <row r="157">
          <cell r="Q157">
            <v>11</v>
          </cell>
        </row>
        <row r="159">
          <cell r="Q159">
            <v>18</v>
          </cell>
        </row>
        <row r="161">
          <cell r="Q161">
            <v>20</v>
          </cell>
        </row>
        <row r="163">
          <cell r="Q163">
            <v>14</v>
          </cell>
        </row>
        <row r="165">
          <cell r="Q165">
            <v>14</v>
          </cell>
        </row>
        <row r="167">
          <cell r="Q167">
            <v>17</v>
          </cell>
        </row>
        <row r="169">
          <cell r="Q169">
            <v>9</v>
          </cell>
        </row>
        <row r="170">
          <cell r="Q170">
            <v>17</v>
          </cell>
        </row>
        <row r="172">
          <cell r="Q172">
            <v>11</v>
          </cell>
        </row>
        <row r="174">
          <cell r="Q174">
            <v>16</v>
          </cell>
        </row>
        <row r="176">
          <cell r="Q176">
            <v>27</v>
          </cell>
        </row>
        <row r="178">
          <cell r="Q178">
            <v>55</v>
          </cell>
        </row>
        <row r="180">
          <cell r="Q180">
            <v>8</v>
          </cell>
        </row>
        <row r="182">
          <cell r="Q182">
            <v>8</v>
          </cell>
        </row>
        <row r="184">
          <cell r="Q184">
            <v>28</v>
          </cell>
        </row>
        <row r="187">
          <cell r="Q187">
            <v>8</v>
          </cell>
        </row>
        <row r="189">
          <cell r="Q189">
            <v>15</v>
          </cell>
        </row>
        <row r="191">
          <cell r="Q191">
            <v>28</v>
          </cell>
        </row>
        <row r="193">
          <cell r="Q193">
            <v>10</v>
          </cell>
        </row>
        <row r="194">
          <cell r="Q194">
            <v>7</v>
          </cell>
        </row>
        <row r="196">
          <cell r="Q196">
            <v>11</v>
          </cell>
        </row>
        <row r="198">
          <cell r="Q198">
            <v>9</v>
          </cell>
        </row>
        <row r="200">
          <cell r="Q200">
            <v>10</v>
          </cell>
        </row>
        <row r="202">
          <cell r="Q202">
            <v>16</v>
          </cell>
        </row>
        <row r="204">
          <cell r="Q204">
            <v>27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8"/>
  <sheetViews>
    <sheetView topLeftCell="A19" zoomScale="93" zoomScaleNormal="93" workbookViewId="0">
      <selection activeCell="D15" sqref="D15"/>
    </sheetView>
  </sheetViews>
  <sheetFormatPr defaultRowHeight="15" x14ac:dyDescent="0.2"/>
  <cols>
    <col min="1" max="1" width="9.375" style="3" customWidth="1"/>
    <col min="2" max="2" width="33.5" style="3" customWidth="1"/>
    <col min="3" max="3" width="38.375" style="3" customWidth="1"/>
    <col min="4" max="4" width="12.25" style="3" customWidth="1"/>
    <col min="5" max="5" width="23.5" style="3" customWidth="1"/>
    <col min="6" max="6" width="14.125" style="3" customWidth="1"/>
    <col min="7" max="7" width="23.5" style="3" customWidth="1"/>
    <col min="8" max="8" width="14.875" style="3" customWidth="1"/>
    <col min="9" max="9" width="21.5" style="3" customWidth="1"/>
    <col min="10" max="10" width="23.5" style="3" customWidth="1"/>
    <col min="11" max="11" width="15.125" style="3" customWidth="1"/>
    <col min="12" max="12" width="16.625" style="3" customWidth="1"/>
    <col min="13" max="259" width="9" style="3"/>
    <col min="260" max="260" width="5.5" style="3" customWidth="1"/>
    <col min="261" max="261" width="51.25" style="3" customWidth="1"/>
    <col min="262" max="262" width="12.375" style="3" customWidth="1"/>
    <col min="263" max="263" width="11.75" style="3" customWidth="1"/>
    <col min="264" max="264" width="12.875" style="3" customWidth="1"/>
    <col min="265" max="265" width="13.125" style="3" customWidth="1"/>
    <col min="266" max="266" width="13.375" style="3" customWidth="1"/>
    <col min="267" max="267" width="12.625" style="3" customWidth="1"/>
    <col min="268" max="268" width="16.625" style="3" customWidth="1"/>
    <col min="269" max="515" width="9" style="3"/>
    <col min="516" max="516" width="5.5" style="3" customWidth="1"/>
    <col min="517" max="517" width="51.25" style="3" customWidth="1"/>
    <col min="518" max="518" width="12.375" style="3" customWidth="1"/>
    <col min="519" max="519" width="11.75" style="3" customWidth="1"/>
    <col min="520" max="520" width="12.875" style="3" customWidth="1"/>
    <col min="521" max="521" width="13.125" style="3" customWidth="1"/>
    <col min="522" max="522" width="13.375" style="3" customWidth="1"/>
    <col min="523" max="523" width="12.625" style="3" customWidth="1"/>
    <col min="524" max="524" width="16.625" style="3" customWidth="1"/>
    <col min="525" max="771" width="9" style="3"/>
    <col min="772" max="772" width="5.5" style="3" customWidth="1"/>
    <col min="773" max="773" width="51.25" style="3" customWidth="1"/>
    <col min="774" max="774" width="12.375" style="3" customWidth="1"/>
    <col min="775" max="775" width="11.75" style="3" customWidth="1"/>
    <col min="776" max="776" width="12.875" style="3" customWidth="1"/>
    <col min="777" max="777" width="13.125" style="3" customWidth="1"/>
    <col min="778" max="778" width="13.375" style="3" customWidth="1"/>
    <col min="779" max="779" width="12.625" style="3" customWidth="1"/>
    <col min="780" max="780" width="16.625" style="3" customWidth="1"/>
    <col min="781" max="1027" width="9" style="3"/>
    <col min="1028" max="1028" width="5.5" style="3" customWidth="1"/>
    <col min="1029" max="1029" width="51.25" style="3" customWidth="1"/>
    <col min="1030" max="1030" width="12.375" style="3" customWidth="1"/>
    <col min="1031" max="1031" width="11.75" style="3" customWidth="1"/>
    <col min="1032" max="1032" width="12.875" style="3" customWidth="1"/>
    <col min="1033" max="1033" width="13.125" style="3" customWidth="1"/>
    <col min="1034" max="1034" width="13.375" style="3" customWidth="1"/>
    <col min="1035" max="1035" width="12.625" style="3" customWidth="1"/>
    <col min="1036" max="1036" width="16.625" style="3" customWidth="1"/>
    <col min="1037" max="1283" width="9" style="3"/>
    <col min="1284" max="1284" width="5.5" style="3" customWidth="1"/>
    <col min="1285" max="1285" width="51.25" style="3" customWidth="1"/>
    <col min="1286" max="1286" width="12.375" style="3" customWidth="1"/>
    <col min="1287" max="1287" width="11.75" style="3" customWidth="1"/>
    <col min="1288" max="1288" width="12.875" style="3" customWidth="1"/>
    <col min="1289" max="1289" width="13.125" style="3" customWidth="1"/>
    <col min="1290" max="1290" width="13.375" style="3" customWidth="1"/>
    <col min="1291" max="1291" width="12.625" style="3" customWidth="1"/>
    <col min="1292" max="1292" width="16.625" style="3" customWidth="1"/>
    <col min="1293" max="1539" width="9" style="3"/>
    <col min="1540" max="1540" width="5.5" style="3" customWidth="1"/>
    <col min="1541" max="1541" width="51.25" style="3" customWidth="1"/>
    <col min="1542" max="1542" width="12.375" style="3" customWidth="1"/>
    <col min="1543" max="1543" width="11.75" style="3" customWidth="1"/>
    <col min="1544" max="1544" width="12.875" style="3" customWidth="1"/>
    <col min="1545" max="1545" width="13.125" style="3" customWidth="1"/>
    <col min="1546" max="1546" width="13.375" style="3" customWidth="1"/>
    <col min="1547" max="1547" width="12.625" style="3" customWidth="1"/>
    <col min="1548" max="1548" width="16.625" style="3" customWidth="1"/>
    <col min="1549" max="1795" width="9" style="3"/>
    <col min="1796" max="1796" width="5.5" style="3" customWidth="1"/>
    <col min="1797" max="1797" width="51.25" style="3" customWidth="1"/>
    <col min="1798" max="1798" width="12.375" style="3" customWidth="1"/>
    <col min="1799" max="1799" width="11.75" style="3" customWidth="1"/>
    <col min="1800" max="1800" width="12.875" style="3" customWidth="1"/>
    <col min="1801" max="1801" width="13.125" style="3" customWidth="1"/>
    <col min="1802" max="1802" width="13.375" style="3" customWidth="1"/>
    <col min="1803" max="1803" width="12.625" style="3" customWidth="1"/>
    <col min="1804" max="1804" width="16.625" style="3" customWidth="1"/>
    <col min="1805" max="2051" width="9" style="3"/>
    <col min="2052" max="2052" width="5.5" style="3" customWidth="1"/>
    <col min="2053" max="2053" width="51.25" style="3" customWidth="1"/>
    <col min="2054" max="2054" width="12.375" style="3" customWidth="1"/>
    <col min="2055" max="2055" width="11.75" style="3" customWidth="1"/>
    <col min="2056" max="2056" width="12.875" style="3" customWidth="1"/>
    <col min="2057" max="2057" width="13.125" style="3" customWidth="1"/>
    <col min="2058" max="2058" width="13.375" style="3" customWidth="1"/>
    <col min="2059" max="2059" width="12.625" style="3" customWidth="1"/>
    <col min="2060" max="2060" width="16.625" style="3" customWidth="1"/>
    <col min="2061" max="2307" width="9" style="3"/>
    <col min="2308" max="2308" width="5.5" style="3" customWidth="1"/>
    <col min="2309" max="2309" width="51.25" style="3" customWidth="1"/>
    <col min="2310" max="2310" width="12.375" style="3" customWidth="1"/>
    <col min="2311" max="2311" width="11.75" style="3" customWidth="1"/>
    <col min="2312" max="2312" width="12.875" style="3" customWidth="1"/>
    <col min="2313" max="2313" width="13.125" style="3" customWidth="1"/>
    <col min="2314" max="2314" width="13.375" style="3" customWidth="1"/>
    <col min="2315" max="2315" width="12.625" style="3" customWidth="1"/>
    <col min="2316" max="2316" width="16.625" style="3" customWidth="1"/>
    <col min="2317" max="2563" width="9" style="3"/>
    <col min="2564" max="2564" width="5.5" style="3" customWidth="1"/>
    <col min="2565" max="2565" width="51.25" style="3" customWidth="1"/>
    <col min="2566" max="2566" width="12.375" style="3" customWidth="1"/>
    <col min="2567" max="2567" width="11.75" style="3" customWidth="1"/>
    <col min="2568" max="2568" width="12.875" style="3" customWidth="1"/>
    <col min="2569" max="2569" width="13.125" style="3" customWidth="1"/>
    <col min="2570" max="2570" width="13.375" style="3" customWidth="1"/>
    <col min="2571" max="2571" width="12.625" style="3" customWidth="1"/>
    <col min="2572" max="2572" width="16.625" style="3" customWidth="1"/>
    <col min="2573" max="2819" width="9" style="3"/>
    <col min="2820" max="2820" width="5.5" style="3" customWidth="1"/>
    <col min="2821" max="2821" width="51.25" style="3" customWidth="1"/>
    <col min="2822" max="2822" width="12.375" style="3" customWidth="1"/>
    <col min="2823" max="2823" width="11.75" style="3" customWidth="1"/>
    <col min="2824" max="2824" width="12.875" style="3" customWidth="1"/>
    <col min="2825" max="2825" width="13.125" style="3" customWidth="1"/>
    <col min="2826" max="2826" width="13.375" style="3" customWidth="1"/>
    <col min="2827" max="2827" width="12.625" style="3" customWidth="1"/>
    <col min="2828" max="2828" width="16.625" style="3" customWidth="1"/>
    <col min="2829" max="3075" width="9" style="3"/>
    <col min="3076" max="3076" width="5.5" style="3" customWidth="1"/>
    <col min="3077" max="3077" width="51.25" style="3" customWidth="1"/>
    <col min="3078" max="3078" width="12.375" style="3" customWidth="1"/>
    <col min="3079" max="3079" width="11.75" style="3" customWidth="1"/>
    <col min="3080" max="3080" width="12.875" style="3" customWidth="1"/>
    <col min="3081" max="3081" width="13.125" style="3" customWidth="1"/>
    <col min="3082" max="3082" width="13.375" style="3" customWidth="1"/>
    <col min="3083" max="3083" width="12.625" style="3" customWidth="1"/>
    <col min="3084" max="3084" width="16.625" style="3" customWidth="1"/>
    <col min="3085" max="3331" width="9" style="3"/>
    <col min="3332" max="3332" width="5.5" style="3" customWidth="1"/>
    <col min="3333" max="3333" width="51.25" style="3" customWidth="1"/>
    <col min="3334" max="3334" width="12.375" style="3" customWidth="1"/>
    <col min="3335" max="3335" width="11.75" style="3" customWidth="1"/>
    <col min="3336" max="3336" width="12.875" style="3" customWidth="1"/>
    <col min="3337" max="3337" width="13.125" style="3" customWidth="1"/>
    <col min="3338" max="3338" width="13.375" style="3" customWidth="1"/>
    <col min="3339" max="3339" width="12.625" style="3" customWidth="1"/>
    <col min="3340" max="3340" width="16.625" style="3" customWidth="1"/>
    <col min="3341" max="3587" width="9" style="3"/>
    <col min="3588" max="3588" width="5.5" style="3" customWidth="1"/>
    <col min="3589" max="3589" width="51.25" style="3" customWidth="1"/>
    <col min="3590" max="3590" width="12.375" style="3" customWidth="1"/>
    <col min="3591" max="3591" width="11.75" style="3" customWidth="1"/>
    <col min="3592" max="3592" width="12.875" style="3" customWidth="1"/>
    <col min="3593" max="3593" width="13.125" style="3" customWidth="1"/>
    <col min="3594" max="3594" width="13.375" style="3" customWidth="1"/>
    <col min="3595" max="3595" width="12.625" style="3" customWidth="1"/>
    <col min="3596" max="3596" width="16.625" style="3" customWidth="1"/>
    <col min="3597" max="3843" width="9" style="3"/>
    <col min="3844" max="3844" width="5.5" style="3" customWidth="1"/>
    <col min="3845" max="3845" width="51.25" style="3" customWidth="1"/>
    <col min="3846" max="3846" width="12.375" style="3" customWidth="1"/>
    <col min="3847" max="3847" width="11.75" style="3" customWidth="1"/>
    <col min="3848" max="3848" width="12.875" style="3" customWidth="1"/>
    <col min="3849" max="3849" width="13.125" style="3" customWidth="1"/>
    <col min="3850" max="3850" width="13.375" style="3" customWidth="1"/>
    <col min="3851" max="3851" width="12.625" style="3" customWidth="1"/>
    <col min="3852" max="3852" width="16.625" style="3" customWidth="1"/>
    <col min="3853" max="4099" width="9" style="3"/>
    <col min="4100" max="4100" width="5.5" style="3" customWidth="1"/>
    <col min="4101" max="4101" width="51.25" style="3" customWidth="1"/>
    <col min="4102" max="4102" width="12.375" style="3" customWidth="1"/>
    <col min="4103" max="4103" width="11.75" style="3" customWidth="1"/>
    <col min="4104" max="4104" width="12.875" style="3" customWidth="1"/>
    <col min="4105" max="4105" width="13.125" style="3" customWidth="1"/>
    <col min="4106" max="4106" width="13.375" style="3" customWidth="1"/>
    <col min="4107" max="4107" width="12.625" style="3" customWidth="1"/>
    <col min="4108" max="4108" width="16.625" style="3" customWidth="1"/>
    <col min="4109" max="4355" width="9" style="3"/>
    <col min="4356" max="4356" width="5.5" style="3" customWidth="1"/>
    <col min="4357" max="4357" width="51.25" style="3" customWidth="1"/>
    <col min="4358" max="4358" width="12.375" style="3" customWidth="1"/>
    <col min="4359" max="4359" width="11.75" style="3" customWidth="1"/>
    <col min="4360" max="4360" width="12.875" style="3" customWidth="1"/>
    <col min="4361" max="4361" width="13.125" style="3" customWidth="1"/>
    <col min="4362" max="4362" width="13.375" style="3" customWidth="1"/>
    <col min="4363" max="4363" width="12.625" style="3" customWidth="1"/>
    <col min="4364" max="4364" width="16.625" style="3" customWidth="1"/>
    <col min="4365" max="4611" width="9" style="3"/>
    <col min="4612" max="4612" width="5.5" style="3" customWidth="1"/>
    <col min="4613" max="4613" width="51.25" style="3" customWidth="1"/>
    <col min="4614" max="4614" width="12.375" style="3" customWidth="1"/>
    <col min="4615" max="4615" width="11.75" style="3" customWidth="1"/>
    <col min="4616" max="4616" width="12.875" style="3" customWidth="1"/>
    <col min="4617" max="4617" width="13.125" style="3" customWidth="1"/>
    <col min="4618" max="4618" width="13.375" style="3" customWidth="1"/>
    <col min="4619" max="4619" width="12.625" style="3" customWidth="1"/>
    <col min="4620" max="4620" width="16.625" style="3" customWidth="1"/>
    <col min="4621" max="4867" width="9" style="3"/>
    <col min="4868" max="4868" width="5.5" style="3" customWidth="1"/>
    <col min="4869" max="4869" width="51.25" style="3" customWidth="1"/>
    <col min="4870" max="4870" width="12.375" style="3" customWidth="1"/>
    <col min="4871" max="4871" width="11.75" style="3" customWidth="1"/>
    <col min="4872" max="4872" width="12.875" style="3" customWidth="1"/>
    <col min="4873" max="4873" width="13.125" style="3" customWidth="1"/>
    <col min="4874" max="4874" width="13.375" style="3" customWidth="1"/>
    <col min="4875" max="4875" width="12.625" style="3" customWidth="1"/>
    <col min="4876" max="4876" width="16.625" style="3" customWidth="1"/>
    <col min="4877" max="5123" width="9" style="3"/>
    <col min="5124" max="5124" width="5.5" style="3" customWidth="1"/>
    <col min="5125" max="5125" width="51.25" style="3" customWidth="1"/>
    <col min="5126" max="5126" width="12.375" style="3" customWidth="1"/>
    <col min="5127" max="5127" width="11.75" style="3" customWidth="1"/>
    <col min="5128" max="5128" width="12.875" style="3" customWidth="1"/>
    <col min="5129" max="5129" width="13.125" style="3" customWidth="1"/>
    <col min="5130" max="5130" width="13.375" style="3" customWidth="1"/>
    <col min="5131" max="5131" width="12.625" style="3" customWidth="1"/>
    <col min="5132" max="5132" width="16.625" style="3" customWidth="1"/>
    <col min="5133" max="5379" width="9" style="3"/>
    <col min="5380" max="5380" width="5.5" style="3" customWidth="1"/>
    <col min="5381" max="5381" width="51.25" style="3" customWidth="1"/>
    <col min="5382" max="5382" width="12.375" style="3" customWidth="1"/>
    <col min="5383" max="5383" width="11.75" style="3" customWidth="1"/>
    <col min="5384" max="5384" width="12.875" style="3" customWidth="1"/>
    <col min="5385" max="5385" width="13.125" style="3" customWidth="1"/>
    <col min="5386" max="5386" width="13.375" style="3" customWidth="1"/>
    <col min="5387" max="5387" width="12.625" style="3" customWidth="1"/>
    <col min="5388" max="5388" width="16.625" style="3" customWidth="1"/>
    <col min="5389" max="5635" width="9" style="3"/>
    <col min="5636" max="5636" width="5.5" style="3" customWidth="1"/>
    <col min="5637" max="5637" width="51.25" style="3" customWidth="1"/>
    <col min="5638" max="5638" width="12.375" style="3" customWidth="1"/>
    <col min="5639" max="5639" width="11.75" style="3" customWidth="1"/>
    <col min="5640" max="5640" width="12.875" style="3" customWidth="1"/>
    <col min="5641" max="5641" width="13.125" style="3" customWidth="1"/>
    <col min="5642" max="5642" width="13.375" style="3" customWidth="1"/>
    <col min="5643" max="5643" width="12.625" style="3" customWidth="1"/>
    <col min="5644" max="5644" width="16.625" style="3" customWidth="1"/>
    <col min="5645" max="5891" width="9" style="3"/>
    <col min="5892" max="5892" width="5.5" style="3" customWidth="1"/>
    <col min="5893" max="5893" width="51.25" style="3" customWidth="1"/>
    <col min="5894" max="5894" width="12.375" style="3" customWidth="1"/>
    <col min="5895" max="5895" width="11.75" style="3" customWidth="1"/>
    <col min="5896" max="5896" width="12.875" style="3" customWidth="1"/>
    <col min="5897" max="5897" width="13.125" style="3" customWidth="1"/>
    <col min="5898" max="5898" width="13.375" style="3" customWidth="1"/>
    <col min="5899" max="5899" width="12.625" style="3" customWidth="1"/>
    <col min="5900" max="5900" width="16.625" style="3" customWidth="1"/>
    <col min="5901" max="6147" width="9" style="3"/>
    <col min="6148" max="6148" width="5.5" style="3" customWidth="1"/>
    <col min="6149" max="6149" width="51.25" style="3" customWidth="1"/>
    <col min="6150" max="6150" width="12.375" style="3" customWidth="1"/>
    <col min="6151" max="6151" width="11.75" style="3" customWidth="1"/>
    <col min="6152" max="6152" width="12.875" style="3" customWidth="1"/>
    <col min="6153" max="6153" width="13.125" style="3" customWidth="1"/>
    <col min="6154" max="6154" width="13.375" style="3" customWidth="1"/>
    <col min="6155" max="6155" width="12.625" style="3" customWidth="1"/>
    <col min="6156" max="6156" width="16.625" style="3" customWidth="1"/>
    <col min="6157" max="6403" width="9" style="3"/>
    <col min="6404" max="6404" width="5.5" style="3" customWidth="1"/>
    <col min="6405" max="6405" width="51.25" style="3" customWidth="1"/>
    <col min="6406" max="6406" width="12.375" style="3" customWidth="1"/>
    <col min="6407" max="6407" width="11.75" style="3" customWidth="1"/>
    <col min="6408" max="6408" width="12.875" style="3" customWidth="1"/>
    <col min="6409" max="6409" width="13.125" style="3" customWidth="1"/>
    <col min="6410" max="6410" width="13.375" style="3" customWidth="1"/>
    <col min="6411" max="6411" width="12.625" style="3" customWidth="1"/>
    <col min="6412" max="6412" width="16.625" style="3" customWidth="1"/>
    <col min="6413" max="6659" width="9" style="3"/>
    <col min="6660" max="6660" width="5.5" style="3" customWidth="1"/>
    <col min="6661" max="6661" width="51.25" style="3" customWidth="1"/>
    <col min="6662" max="6662" width="12.375" style="3" customWidth="1"/>
    <col min="6663" max="6663" width="11.75" style="3" customWidth="1"/>
    <col min="6664" max="6664" width="12.875" style="3" customWidth="1"/>
    <col min="6665" max="6665" width="13.125" style="3" customWidth="1"/>
    <col min="6666" max="6666" width="13.375" style="3" customWidth="1"/>
    <col min="6667" max="6667" width="12.625" style="3" customWidth="1"/>
    <col min="6668" max="6668" width="16.625" style="3" customWidth="1"/>
    <col min="6669" max="6915" width="9" style="3"/>
    <col min="6916" max="6916" width="5.5" style="3" customWidth="1"/>
    <col min="6917" max="6917" width="51.25" style="3" customWidth="1"/>
    <col min="6918" max="6918" width="12.375" style="3" customWidth="1"/>
    <col min="6919" max="6919" width="11.75" style="3" customWidth="1"/>
    <col min="6920" max="6920" width="12.875" style="3" customWidth="1"/>
    <col min="6921" max="6921" width="13.125" style="3" customWidth="1"/>
    <col min="6922" max="6922" width="13.375" style="3" customWidth="1"/>
    <col min="6923" max="6923" width="12.625" style="3" customWidth="1"/>
    <col min="6924" max="6924" width="16.625" style="3" customWidth="1"/>
    <col min="6925" max="7171" width="9" style="3"/>
    <col min="7172" max="7172" width="5.5" style="3" customWidth="1"/>
    <col min="7173" max="7173" width="51.25" style="3" customWidth="1"/>
    <col min="7174" max="7174" width="12.375" style="3" customWidth="1"/>
    <col min="7175" max="7175" width="11.75" style="3" customWidth="1"/>
    <col min="7176" max="7176" width="12.875" style="3" customWidth="1"/>
    <col min="7177" max="7177" width="13.125" style="3" customWidth="1"/>
    <col min="7178" max="7178" width="13.375" style="3" customWidth="1"/>
    <col min="7179" max="7179" width="12.625" style="3" customWidth="1"/>
    <col min="7180" max="7180" width="16.625" style="3" customWidth="1"/>
    <col min="7181" max="7427" width="9" style="3"/>
    <col min="7428" max="7428" width="5.5" style="3" customWidth="1"/>
    <col min="7429" max="7429" width="51.25" style="3" customWidth="1"/>
    <col min="7430" max="7430" width="12.375" style="3" customWidth="1"/>
    <col min="7431" max="7431" width="11.75" style="3" customWidth="1"/>
    <col min="7432" max="7432" width="12.875" style="3" customWidth="1"/>
    <col min="7433" max="7433" width="13.125" style="3" customWidth="1"/>
    <col min="7434" max="7434" width="13.375" style="3" customWidth="1"/>
    <col min="7435" max="7435" width="12.625" style="3" customWidth="1"/>
    <col min="7436" max="7436" width="16.625" style="3" customWidth="1"/>
    <col min="7437" max="7683" width="9" style="3"/>
    <col min="7684" max="7684" width="5.5" style="3" customWidth="1"/>
    <col min="7685" max="7685" width="51.25" style="3" customWidth="1"/>
    <col min="7686" max="7686" width="12.375" style="3" customWidth="1"/>
    <col min="7687" max="7687" width="11.75" style="3" customWidth="1"/>
    <col min="7688" max="7688" width="12.875" style="3" customWidth="1"/>
    <col min="7689" max="7689" width="13.125" style="3" customWidth="1"/>
    <col min="7690" max="7690" width="13.375" style="3" customWidth="1"/>
    <col min="7691" max="7691" width="12.625" style="3" customWidth="1"/>
    <col min="7692" max="7692" width="16.625" style="3" customWidth="1"/>
    <col min="7693" max="7939" width="9" style="3"/>
    <col min="7940" max="7940" width="5.5" style="3" customWidth="1"/>
    <col min="7941" max="7941" width="51.25" style="3" customWidth="1"/>
    <col min="7942" max="7942" width="12.375" style="3" customWidth="1"/>
    <col min="7943" max="7943" width="11.75" style="3" customWidth="1"/>
    <col min="7944" max="7944" width="12.875" style="3" customWidth="1"/>
    <col min="7945" max="7945" width="13.125" style="3" customWidth="1"/>
    <col min="7946" max="7946" width="13.375" style="3" customWidth="1"/>
    <col min="7947" max="7947" width="12.625" style="3" customWidth="1"/>
    <col min="7948" max="7948" width="16.625" style="3" customWidth="1"/>
    <col min="7949" max="8195" width="9" style="3"/>
    <col min="8196" max="8196" width="5.5" style="3" customWidth="1"/>
    <col min="8197" max="8197" width="51.25" style="3" customWidth="1"/>
    <col min="8198" max="8198" width="12.375" style="3" customWidth="1"/>
    <col min="8199" max="8199" width="11.75" style="3" customWidth="1"/>
    <col min="8200" max="8200" width="12.875" style="3" customWidth="1"/>
    <col min="8201" max="8201" width="13.125" style="3" customWidth="1"/>
    <col min="8202" max="8202" width="13.375" style="3" customWidth="1"/>
    <col min="8203" max="8203" width="12.625" style="3" customWidth="1"/>
    <col min="8204" max="8204" width="16.625" style="3" customWidth="1"/>
    <col min="8205" max="8451" width="9" style="3"/>
    <col min="8452" max="8452" width="5.5" style="3" customWidth="1"/>
    <col min="8453" max="8453" width="51.25" style="3" customWidth="1"/>
    <col min="8454" max="8454" width="12.375" style="3" customWidth="1"/>
    <col min="8455" max="8455" width="11.75" style="3" customWidth="1"/>
    <col min="8456" max="8456" width="12.875" style="3" customWidth="1"/>
    <col min="8457" max="8457" width="13.125" style="3" customWidth="1"/>
    <col min="8458" max="8458" width="13.375" style="3" customWidth="1"/>
    <col min="8459" max="8459" width="12.625" style="3" customWidth="1"/>
    <col min="8460" max="8460" width="16.625" style="3" customWidth="1"/>
    <col min="8461" max="8707" width="9" style="3"/>
    <col min="8708" max="8708" width="5.5" style="3" customWidth="1"/>
    <col min="8709" max="8709" width="51.25" style="3" customWidth="1"/>
    <col min="8710" max="8710" width="12.375" style="3" customWidth="1"/>
    <col min="8711" max="8711" width="11.75" style="3" customWidth="1"/>
    <col min="8712" max="8712" width="12.875" style="3" customWidth="1"/>
    <col min="8713" max="8713" width="13.125" style="3" customWidth="1"/>
    <col min="8714" max="8714" width="13.375" style="3" customWidth="1"/>
    <col min="8715" max="8715" width="12.625" style="3" customWidth="1"/>
    <col min="8716" max="8716" width="16.625" style="3" customWidth="1"/>
    <col min="8717" max="8963" width="9" style="3"/>
    <col min="8964" max="8964" width="5.5" style="3" customWidth="1"/>
    <col min="8965" max="8965" width="51.25" style="3" customWidth="1"/>
    <col min="8966" max="8966" width="12.375" style="3" customWidth="1"/>
    <col min="8967" max="8967" width="11.75" style="3" customWidth="1"/>
    <col min="8968" max="8968" width="12.875" style="3" customWidth="1"/>
    <col min="8969" max="8969" width="13.125" style="3" customWidth="1"/>
    <col min="8970" max="8970" width="13.375" style="3" customWidth="1"/>
    <col min="8971" max="8971" width="12.625" style="3" customWidth="1"/>
    <col min="8972" max="8972" width="16.625" style="3" customWidth="1"/>
    <col min="8973" max="9219" width="9" style="3"/>
    <col min="9220" max="9220" width="5.5" style="3" customWidth="1"/>
    <col min="9221" max="9221" width="51.25" style="3" customWidth="1"/>
    <col min="9222" max="9222" width="12.375" style="3" customWidth="1"/>
    <col min="9223" max="9223" width="11.75" style="3" customWidth="1"/>
    <col min="9224" max="9224" width="12.875" style="3" customWidth="1"/>
    <col min="9225" max="9225" width="13.125" style="3" customWidth="1"/>
    <col min="9226" max="9226" width="13.375" style="3" customWidth="1"/>
    <col min="9227" max="9227" width="12.625" style="3" customWidth="1"/>
    <col min="9228" max="9228" width="16.625" style="3" customWidth="1"/>
    <col min="9229" max="9475" width="9" style="3"/>
    <col min="9476" max="9476" width="5.5" style="3" customWidth="1"/>
    <col min="9477" max="9477" width="51.25" style="3" customWidth="1"/>
    <col min="9478" max="9478" width="12.375" style="3" customWidth="1"/>
    <col min="9479" max="9479" width="11.75" style="3" customWidth="1"/>
    <col min="9480" max="9480" width="12.875" style="3" customWidth="1"/>
    <col min="9481" max="9481" width="13.125" style="3" customWidth="1"/>
    <col min="9482" max="9482" width="13.375" style="3" customWidth="1"/>
    <col min="9483" max="9483" width="12.625" style="3" customWidth="1"/>
    <col min="9484" max="9484" width="16.625" style="3" customWidth="1"/>
    <col min="9485" max="9731" width="9" style="3"/>
    <col min="9732" max="9732" width="5.5" style="3" customWidth="1"/>
    <col min="9733" max="9733" width="51.25" style="3" customWidth="1"/>
    <col min="9734" max="9734" width="12.375" style="3" customWidth="1"/>
    <col min="9735" max="9735" width="11.75" style="3" customWidth="1"/>
    <col min="9736" max="9736" width="12.875" style="3" customWidth="1"/>
    <col min="9737" max="9737" width="13.125" style="3" customWidth="1"/>
    <col min="9738" max="9738" width="13.375" style="3" customWidth="1"/>
    <col min="9739" max="9739" width="12.625" style="3" customWidth="1"/>
    <col min="9740" max="9740" width="16.625" style="3" customWidth="1"/>
    <col min="9741" max="9987" width="9" style="3"/>
    <col min="9988" max="9988" width="5.5" style="3" customWidth="1"/>
    <col min="9989" max="9989" width="51.25" style="3" customWidth="1"/>
    <col min="9990" max="9990" width="12.375" style="3" customWidth="1"/>
    <col min="9991" max="9991" width="11.75" style="3" customWidth="1"/>
    <col min="9992" max="9992" width="12.875" style="3" customWidth="1"/>
    <col min="9993" max="9993" width="13.125" style="3" customWidth="1"/>
    <col min="9994" max="9994" width="13.375" style="3" customWidth="1"/>
    <col min="9995" max="9995" width="12.625" style="3" customWidth="1"/>
    <col min="9996" max="9996" width="16.625" style="3" customWidth="1"/>
    <col min="9997" max="10243" width="9" style="3"/>
    <col min="10244" max="10244" width="5.5" style="3" customWidth="1"/>
    <col min="10245" max="10245" width="51.25" style="3" customWidth="1"/>
    <col min="10246" max="10246" width="12.375" style="3" customWidth="1"/>
    <col min="10247" max="10247" width="11.75" style="3" customWidth="1"/>
    <col min="10248" max="10248" width="12.875" style="3" customWidth="1"/>
    <col min="10249" max="10249" width="13.125" style="3" customWidth="1"/>
    <col min="10250" max="10250" width="13.375" style="3" customWidth="1"/>
    <col min="10251" max="10251" width="12.625" style="3" customWidth="1"/>
    <col min="10252" max="10252" width="16.625" style="3" customWidth="1"/>
    <col min="10253" max="10499" width="9" style="3"/>
    <col min="10500" max="10500" width="5.5" style="3" customWidth="1"/>
    <col min="10501" max="10501" width="51.25" style="3" customWidth="1"/>
    <col min="10502" max="10502" width="12.375" style="3" customWidth="1"/>
    <col min="10503" max="10503" width="11.75" style="3" customWidth="1"/>
    <col min="10504" max="10504" width="12.875" style="3" customWidth="1"/>
    <col min="10505" max="10505" width="13.125" style="3" customWidth="1"/>
    <col min="10506" max="10506" width="13.375" style="3" customWidth="1"/>
    <col min="10507" max="10507" width="12.625" style="3" customWidth="1"/>
    <col min="10508" max="10508" width="16.625" style="3" customWidth="1"/>
    <col min="10509" max="10755" width="9" style="3"/>
    <col min="10756" max="10756" width="5.5" style="3" customWidth="1"/>
    <col min="10757" max="10757" width="51.25" style="3" customWidth="1"/>
    <col min="10758" max="10758" width="12.375" style="3" customWidth="1"/>
    <col min="10759" max="10759" width="11.75" style="3" customWidth="1"/>
    <col min="10760" max="10760" width="12.875" style="3" customWidth="1"/>
    <col min="10761" max="10761" width="13.125" style="3" customWidth="1"/>
    <col min="10762" max="10762" width="13.375" style="3" customWidth="1"/>
    <col min="10763" max="10763" width="12.625" style="3" customWidth="1"/>
    <col min="10764" max="10764" width="16.625" style="3" customWidth="1"/>
    <col min="10765" max="11011" width="9" style="3"/>
    <col min="11012" max="11012" width="5.5" style="3" customWidth="1"/>
    <col min="11013" max="11013" width="51.25" style="3" customWidth="1"/>
    <col min="11014" max="11014" width="12.375" style="3" customWidth="1"/>
    <col min="11015" max="11015" width="11.75" style="3" customWidth="1"/>
    <col min="11016" max="11016" width="12.875" style="3" customWidth="1"/>
    <col min="11017" max="11017" width="13.125" style="3" customWidth="1"/>
    <col min="11018" max="11018" width="13.375" style="3" customWidth="1"/>
    <col min="11019" max="11019" width="12.625" style="3" customWidth="1"/>
    <col min="11020" max="11020" width="16.625" style="3" customWidth="1"/>
    <col min="11021" max="11267" width="9" style="3"/>
    <col min="11268" max="11268" width="5.5" style="3" customWidth="1"/>
    <col min="11269" max="11269" width="51.25" style="3" customWidth="1"/>
    <col min="11270" max="11270" width="12.375" style="3" customWidth="1"/>
    <col min="11271" max="11271" width="11.75" style="3" customWidth="1"/>
    <col min="11272" max="11272" width="12.875" style="3" customWidth="1"/>
    <col min="11273" max="11273" width="13.125" style="3" customWidth="1"/>
    <col min="11274" max="11274" width="13.375" style="3" customWidth="1"/>
    <col min="11275" max="11275" width="12.625" style="3" customWidth="1"/>
    <col min="11276" max="11276" width="16.625" style="3" customWidth="1"/>
    <col min="11277" max="11523" width="9" style="3"/>
    <col min="11524" max="11524" width="5.5" style="3" customWidth="1"/>
    <col min="11525" max="11525" width="51.25" style="3" customWidth="1"/>
    <col min="11526" max="11526" width="12.375" style="3" customWidth="1"/>
    <col min="11527" max="11527" width="11.75" style="3" customWidth="1"/>
    <col min="11528" max="11528" width="12.875" style="3" customWidth="1"/>
    <col min="11529" max="11529" width="13.125" style="3" customWidth="1"/>
    <col min="11530" max="11530" width="13.375" style="3" customWidth="1"/>
    <col min="11531" max="11531" width="12.625" style="3" customWidth="1"/>
    <col min="11532" max="11532" width="16.625" style="3" customWidth="1"/>
    <col min="11533" max="11779" width="9" style="3"/>
    <col min="11780" max="11780" width="5.5" style="3" customWidth="1"/>
    <col min="11781" max="11781" width="51.25" style="3" customWidth="1"/>
    <col min="11782" max="11782" width="12.375" style="3" customWidth="1"/>
    <col min="11783" max="11783" width="11.75" style="3" customWidth="1"/>
    <col min="11784" max="11784" width="12.875" style="3" customWidth="1"/>
    <col min="11785" max="11785" width="13.125" style="3" customWidth="1"/>
    <col min="11786" max="11786" width="13.375" style="3" customWidth="1"/>
    <col min="11787" max="11787" width="12.625" style="3" customWidth="1"/>
    <col min="11788" max="11788" width="16.625" style="3" customWidth="1"/>
    <col min="11789" max="12035" width="9" style="3"/>
    <col min="12036" max="12036" width="5.5" style="3" customWidth="1"/>
    <col min="12037" max="12037" width="51.25" style="3" customWidth="1"/>
    <col min="12038" max="12038" width="12.375" style="3" customWidth="1"/>
    <col min="12039" max="12039" width="11.75" style="3" customWidth="1"/>
    <col min="12040" max="12040" width="12.875" style="3" customWidth="1"/>
    <col min="12041" max="12041" width="13.125" style="3" customWidth="1"/>
    <col min="12042" max="12042" width="13.375" style="3" customWidth="1"/>
    <col min="12043" max="12043" width="12.625" style="3" customWidth="1"/>
    <col min="12044" max="12044" width="16.625" style="3" customWidth="1"/>
    <col min="12045" max="12291" width="9" style="3"/>
    <col min="12292" max="12292" width="5.5" style="3" customWidth="1"/>
    <col min="12293" max="12293" width="51.25" style="3" customWidth="1"/>
    <col min="12294" max="12294" width="12.375" style="3" customWidth="1"/>
    <col min="12295" max="12295" width="11.75" style="3" customWidth="1"/>
    <col min="12296" max="12296" width="12.875" style="3" customWidth="1"/>
    <col min="12297" max="12297" width="13.125" style="3" customWidth="1"/>
    <col min="12298" max="12298" width="13.375" style="3" customWidth="1"/>
    <col min="12299" max="12299" width="12.625" style="3" customWidth="1"/>
    <col min="12300" max="12300" width="16.625" style="3" customWidth="1"/>
    <col min="12301" max="12547" width="9" style="3"/>
    <col min="12548" max="12548" width="5.5" style="3" customWidth="1"/>
    <col min="12549" max="12549" width="51.25" style="3" customWidth="1"/>
    <col min="12550" max="12550" width="12.375" style="3" customWidth="1"/>
    <col min="12551" max="12551" width="11.75" style="3" customWidth="1"/>
    <col min="12552" max="12552" width="12.875" style="3" customWidth="1"/>
    <col min="12553" max="12553" width="13.125" style="3" customWidth="1"/>
    <col min="12554" max="12554" width="13.375" style="3" customWidth="1"/>
    <col min="12555" max="12555" width="12.625" style="3" customWidth="1"/>
    <col min="12556" max="12556" width="16.625" style="3" customWidth="1"/>
    <col min="12557" max="12803" width="9" style="3"/>
    <col min="12804" max="12804" width="5.5" style="3" customWidth="1"/>
    <col min="12805" max="12805" width="51.25" style="3" customWidth="1"/>
    <col min="12806" max="12806" width="12.375" style="3" customWidth="1"/>
    <col min="12807" max="12807" width="11.75" style="3" customWidth="1"/>
    <col min="12808" max="12808" width="12.875" style="3" customWidth="1"/>
    <col min="12809" max="12809" width="13.125" style="3" customWidth="1"/>
    <col min="12810" max="12810" width="13.375" style="3" customWidth="1"/>
    <col min="12811" max="12811" width="12.625" style="3" customWidth="1"/>
    <col min="12812" max="12812" width="16.625" style="3" customWidth="1"/>
    <col min="12813" max="13059" width="9" style="3"/>
    <col min="13060" max="13060" width="5.5" style="3" customWidth="1"/>
    <col min="13061" max="13061" width="51.25" style="3" customWidth="1"/>
    <col min="13062" max="13062" width="12.375" style="3" customWidth="1"/>
    <col min="13063" max="13063" width="11.75" style="3" customWidth="1"/>
    <col min="13064" max="13064" width="12.875" style="3" customWidth="1"/>
    <col min="13065" max="13065" width="13.125" style="3" customWidth="1"/>
    <col min="13066" max="13066" width="13.375" style="3" customWidth="1"/>
    <col min="13067" max="13067" width="12.625" style="3" customWidth="1"/>
    <col min="13068" max="13068" width="16.625" style="3" customWidth="1"/>
    <col min="13069" max="13315" width="9" style="3"/>
    <col min="13316" max="13316" width="5.5" style="3" customWidth="1"/>
    <col min="13317" max="13317" width="51.25" style="3" customWidth="1"/>
    <col min="13318" max="13318" width="12.375" style="3" customWidth="1"/>
    <col min="13319" max="13319" width="11.75" style="3" customWidth="1"/>
    <col min="13320" max="13320" width="12.875" style="3" customWidth="1"/>
    <col min="13321" max="13321" width="13.125" style="3" customWidth="1"/>
    <col min="13322" max="13322" width="13.375" style="3" customWidth="1"/>
    <col min="13323" max="13323" width="12.625" style="3" customWidth="1"/>
    <col min="13324" max="13324" width="16.625" style="3" customWidth="1"/>
    <col min="13325" max="13571" width="9" style="3"/>
    <col min="13572" max="13572" width="5.5" style="3" customWidth="1"/>
    <col min="13573" max="13573" width="51.25" style="3" customWidth="1"/>
    <col min="13574" max="13574" width="12.375" style="3" customWidth="1"/>
    <col min="13575" max="13575" width="11.75" style="3" customWidth="1"/>
    <col min="13576" max="13576" width="12.875" style="3" customWidth="1"/>
    <col min="13577" max="13577" width="13.125" style="3" customWidth="1"/>
    <col min="13578" max="13578" width="13.375" style="3" customWidth="1"/>
    <col min="13579" max="13579" width="12.625" style="3" customWidth="1"/>
    <col min="13580" max="13580" width="16.625" style="3" customWidth="1"/>
    <col min="13581" max="13827" width="9" style="3"/>
    <col min="13828" max="13828" width="5.5" style="3" customWidth="1"/>
    <col min="13829" max="13829" width="51.25" style="3" customWidth="1"/>
    <col min="13830" max="13830" width="12.375" style="3" customWidth="1"/>
    <col min="13831" max="13831" width="11.75" style="3" customWidth="1"/>
    <col min="13832" max="13832" width="12.875" style="3" customWidth="1"/>
    <col min="13833" max="13833" width="13.125" style="3" customWidth="1"/>
    <col min="13834" max="13834" width="13.375" style="3" customWidth="1"/>
    <col min="13835" max="13835" width="12.625" style="3" customWidth="1"/>
    <col min="13836" max="13836" width="16.625" style="3" customWidth="1"/>
    <col min="13837" max="14083" width="9" style="3"/>
    <col min="14084" max="14084" width="5.5" style="3" customWidth="1"/>
    <col min="14085" max="14085" width="51.25" style="3" customWidth="1"/>
    <col min="14086" max="14086" width="12.375" style="3" customWidth="1"/>
    <col min="14087" max="14087" width="11.75" style="3" customWidth="1"/>
    <col min="14088" max="14088" width="12.875" style="3" customWidth="1"/>
    <col min="14089" max="14089" width="13.125" style="3" customWidth="1"/>
    <col min="14090" max="14090" width="13.375" style="3" customWidth="1"/>
    <col min="14091" max="14091" width="12.625" style="3" customWidth="1"/>
    <col min="14092" max="14092" width="16.625" style="3" customWidth="1"/>
    <col min="14093" max="14339" width="9" style="3"/>
    <col min="14340" max="14340" width="5.5" style="3" customWidth="1"/>
    <col min="14341" max="14341" width="51.25" style="3" customWidth="1"/>
    <col min="14342" max="14342" width="12.375" style="3" customWidth="1"/>
    <col min="14343" max="14343" width="11.75" style="3" customWidth="1"/>
    <col min="14344" max="14344" width="12.875" style="3" customWidth="1"/>
    <col min="14345" max="14345" width="13.125" style="3" customWidth="1"/>
    <col min="14346" max="14346" width="13.375" style="3" customWidth="1"/>
    <col min="14347" max="14347" width="12.625" style="3" customWidth="1"/>
    <col min="14348" max="14348" width="16.625" style="3" customWidth="1"/>
    <col min="14349" max="14595" width="9" style="3"/>
    <col min="14596" max="14596" width="5.5" style="3" customWidth="1"/>
    <col min="14597" max="14597" width="51.25" style="3" customWidth="1"/>
    <col min="14598" max="14598" width="12.375" style="3" customWidth="1"/>
    <col min="14599" max="14599" width="11.75" style="3" customWidth="1"/>
    <col min="14600" max="14600" width="12.875" style="3" customWidth="1"/>
    <col min="14601" max="14601" width="13.125" style="3" customWidth="1"/>
    <col min="14602" max="14602" width="13.375" style="3" customWidth="1"/>
    <col min="14603" max="14603" width="12.625" style="3" customWidth="1"/>
    <col min="14604" max="14604" width="16.625" style="3" customWidth="1"/>
    <col min="14605" max="14851" width="9" style="3"/>
    <col min="14852" max="14852" width="5.5" style="3" customWidth="1"/>
    <col min="14853" max="14853" width="51.25" style="3" customWidth="1"/>
    <col min="14854" max="14854" width="12.375" style="3" customWidth="1"/>
    <col min="14855" max="14855" width="11.75" style="3" customWidth="1"/>
    <col min="14856" max="14856" width="12.875" style="3" customWidth="1"/>
    <col min="14857" max="14857" width="13.125" style="3" customWidth="1"/>
    <col min="14858" max="14858" width="13.375" style="3" customWidth="1"/>
    <col min="14859" max="14859" width="12.625" style="3" customWidth="1"/>
    <col min="14860" max="14860" width="16.625" style="3" customWidth="1"/>
    <col min="14861" max="15107" width="9" style="3"/>
    <col min="15108" max="15108" width="5.5" style="3" customWidth="1"/>
    <col min="15109" max="15109" width="51.25" style="3" customWidth="1"/>
    <col min="15110" max="15110" width="12.375" style="3" customWidth="1"/>
    <col min="15111" max="15111" width="11.75" style="3" customWidth="1"/>
    <col min="15112" max="15112" width="12.875" style="3" customWidth="1"/>
    <col min="15113" max="15113" width="13.125" style="3" customWidth="1"/>
    <col min="15114" max="15114" width="13.375" style="3" customWidth="1"/>
    <col min="15115" max="15115" width="12.625" style="3" customWidth="1"/>
    <col min="15116" max="15116" width="16.625" style="3" customWidth="1"/>
    <col min="15117" max="15363" width="9" style="3"/>
    <col min="15364" max="15364" width="5.5" style="3" customWidth="1"/>
    <col min="15365" max="15365" width="51.25" style="3" customWidth="1"/>
    <col min="15366" max="15366" width="12.375" style="3" customWidth="1"/>
    <col min="15367" max="15367" width="11.75" style="3" customWidth="1"/>
    <col min="15368" max="15368" width="12.875" style="3" customWidth="1"/>
    <col min="15369" max="15369" width="13.125" style="3" customWidth="1"/>
    <col min="15370" max="15370" width="13.375" style="3" customWidth="1"/>
    <col min="15371" max="15371" width="12.625" style="3" customWidth="1"/>
    <col min="15372" max="15372" width="16.625" style="3" customWidth="1"/>
    <col min="15373" max="15619" width="9" style="3"/>
    <col min="15620" max="15620" width="5.5" style="3" customWidth="1"/>
    <col min="15621" max="15621" width="51.25" style="3" customWidth="1"/>
    <col min="15622" max="15622" width="12.375" style="3" customWidth="1"/>
    <col min="15623" max="15623" width="11.75" style="3" customWidth="1"/>
    <col min="15624" max="15624" width="12.875" style="3" customWidth="1"/>
    <col min="15625" max="15625" width="13.125" style="3" customWidth="1"/>
    <col min="15626" max="15626" width="13.375" style="3" customWidth="1"/>
    <col min="15627" max="15627" width="12.625" style="3" customWidth="1"/>
    <col min="15628" max="15628" width="16.625" style="3" customWidth="1"/>
    <col min="15629" max="15875" width="9" style="3"/>
    <col min="15876" max="15876" width="5.5" style="3" customWidth="1"/>
    <col min="15877" max="15877" width="51.25" style="3" customWidth="1"/>
    <col min="15878" max="15878" width="12.375" style="3" customWidth="1"/>
    <col min="15879" max="15879" width="11.75" style="3" customWidth="1"/>
    <col min="15880" max="15880" width="12.875" style="3" customWidth="1"/>
    <col min="15881" max="15881" width="13.125" style="3" customWidth="1"/>
    <col min="15882" max="15882" width="13.375" style="3" customWidth="1"/>
    <col min="15883" max="15883" width="12.625" style="3" customWidth="1"/>
    <col min="15884" max="15884" width="16.625" style="3" customWidth="1"/>
    <col min="15885" max="16131" width="9" style="3"/>
    <col min="16132" max="16132" width="5.5" style="3" customWidth="1"/>
    <col min="16133" max="16133" width="51.25" style="3" customWidth="1"/>
    <col min="16134" max="16134" width="12.375" style="3" customWidth="1"/>
    <col min="16135" max="16135" width="11.75" style="3" customWidth="1"/>
    <col min="16136" max="16136" width="12.875" style="3" customWidth="1"/>
    <col min="16137" max="16137" width="13.125" style="3" customWidth="1"/>
    <col min="16138" max="16138" width="13.375" style="3" customWidth="1"/>
    <col min="16139" max="16139" width="12.625" style="3" customWidth="1"/>
    <col min="16140" max="16140" width="16.625" style="3" customWidth="1"/>
    <col min="16141" max="16384" width="9" style="3"/>
  </cols>
  <sheetData>
    <row r="1" spans="1:12" ht="54" customHeight="1" thickBot="1" x14ac:dyDescent="0.25">
      <c r="A1" s="11" t="s">
        <v>89</v>
      </c>
      <c r="B1" s="330" t="s">
        <v>90</v>
      </c>
      <c r="C1" s="342"/>
      <c r="D1" s="342"/>
      <c r="E1" s="343"/>
      <c r="F1" s="311" t="s">
        <v>23</v>
      </c>
      <c r="G1" s="312"/>
      <c r="H1" s="14"/>
      <c r="I1" s="14"/>
      <c r="J1" s="14"/>
      <c r="K1" s="14"/>
    </row>
    <row r="2" spans="1:12" ht="76.150000000000006" customHeight="1" thickBot="1" x14ac:dyDescent="0.25">
      <c r="A2" s="11" t="s">
        <v>0</v>
      </c>
      <c r="B2" s="330" t="s">
        <v>91</v>
      </c>
      <c r="C2" s="331"/>
      <c r="D2" s="12" t="s">
        <v>1</v>
      </c>
      <c r="E2" s="77" t="s">
        <v>2</v>
      </c>
      <c r="F2" s="22" t="s">
        <v>1</v>
      </c>
      <c r="G2" s="78" t="s">
        <v>2</v>
      </c>
      <c r="H2" s="14"/>
      <c r="I2" s="14"/>
      <c r="J2" s="14"/>
      <c r="K2" s="14"/>
    </row>
    <row r="3" spans="1:12" ht="34.15" customHeight="1" x14ac:dyDescent="0.2">
      <c r="A3" s="332" t="s">
        <v>92</v>
      </c>
      <c r="B3" s="334" t="s">
        <v>93</v>
      </c>
      <c r="C3" s="79" t="s">
        <v>94</v>
      </c>
      <c r="D3" s="20">
        <v>250.22</v>
      </c>
      <c r="E3" s="80" t="s">
        <v>95</v>
      </c>
      <c r="F3" s="20">
        <v>0</v>
      </c>
      <c r="G3" s="80" t="s">
        <v>95</v>
      </c>
      <c r="H3" s="15"/>
      <c r="I3" s="4"/>
      <c r="J3" s="4"/>
      <c r="K3" s="4"/>
      <c r="L3" s="6"/>
    </row>
    <row r="4" spans="1:12" ht="34.15" customHeight="1" thickBot="1" x14ac:dyDescent="0.25">
      <c r="A4" s="333"/>
      <c r="B4" s="335"/>
      <c r="C4" s="81" t="s">
        <v>96</v>
      </c>
      <c r="D4" s="82">
        <f>SUM(D3)*88</f>
        <v>22019.360000000001</v>
      </c>
      <c r="E4" s="83" t="s">
        <v>97</v>
      </c>
      <c r="F4" s="82">
        <f>SUM(F3)*79</f>
        <v>0</v>
      </c>
      <c r="G4" s="83" t="s">
        <v>97</v>
      </c>
      <c r="H4" s="15"/>
      <c r="I4" s="4"/>
      <c r="J4" s="4"/>
      <c r="K4" s="4"/>
    </row>
    <row r="5" spans="1:12" ht="34.15" customHeight="1" x14ac:dyDescent="0.2">
      <c r="A5" s="336" t="s">
        <v>98</v>
      </c>
      <c r="B5" s="339" t="s">
        <v>99</v>
      </c>
      <c r="C5" s="79" t="s">
        <v>100</v>
      </c>
      <c r="D5" s="20">
        <f>SUM(D3)</f>
        <v>250.22</v>
      </c>
      <c r="E5" s="80" t="s">
        <v>95</v>
      </c>
      <c r="F5" s="20">
        <f>SUM($F$3)</f>
        <v>0</v>
      </c>
      <c r="G5" s="80" t="s">
        <v>95</v>
      </c>
      <c r="H5" s="15"/>
      <c r="I5" s="4"/>
      <c r="J5" s="4"/>
      <c r="K5" s="4"/>
    </row>
    <row r="6" spans="1:12" ht="34.15" customHeight="1" x14ac:dyDescent="0.2">
      <c r="A6" s="337"/>
      <c r="B6" s="340"/>
      <c r="C6" s="84" t="s">
        <v>101</v>
      </c>
      <c r="D6" s="85">
        <f>SUM(D5)*13</f>
        <v>3252.86</v>
      </c>
      <c r="E6" s="86" t="s">
        <v>97</v>
      </c>
      <c r="F6" s="87">
        <f>SUM($F$5)*24</f>
        <v>0</v>
      </c>
      <c r="G6" s="86" t="s">
        <v>97</v>
      </c>
      <c r="H6" s="15"/>
      <c r="I6" s="4"/>
      <c r="J6" s="4"/>
      <c r="K6" s="4"/>
    </row>
    <row r="7" spans="1:12" ht="34.15" customHeight="1" x14ac:dyDescent="0.2">
      <c r="A7" s="337"/>
      <c r="B7" s="340"/>
      <c r="C7" s="88" t="s">
        <v>102</v>
      </c>
      <c r="D7" s="89">
        <v>8.4700000000000006</v>
      </c>
      <c r="E7" s="90" t="s">
        <v>95</v>
      </c>
      <c r="F7" s="36">
        <v>0</v>
      </c>
      <c r="G7" s="90" t="s">
        <v>95</v>
      </c>
      <c r="H7" s="15"/>
      <c r="I7" s="4"/>
      <c r="J7" s="4"/>
      <c r="K7" s="4"/>
      <c r="L7" s="6"/>
    </row>
    <row r="8" spans="1:12" ht="34.15" customHeight="1" x14ac:dyDescent="0.2">
      <c r="A8" s="337"/>
      <c r="B8" s="340"/>
      <c r="C8" s="84">
        <v>237</v>
      </c>
      <c r="D8" s="91">
        <f>SUM(D7)*C8</f>
        <v>2007.39</v>
      </c>
      <c r="E8" s="92" t="s">
        <v>97</v>
      </c>
      <c r="F8" s="91">
        <f>SUM($F$7*1)*2</f>
        <v>0</v>
      </c>
      <c r="G8" s="92" t="s">
        <v>103</v>
      </c>
      <c r="H8" s="15"/>
      <c r="I8" s="4"/>
      <c r="J8" s="4"/>
      <c r="K8" s="4"/>
    </row>
    <row r="9" spans="1:12" ht="34.15" customHeight="1" thickBot="1" x14ac:dyDescent="0.25">
      <c r="A9" s="338"/>
      <c r="B9" s="341"/>
      <c r="C9" s="93" t="s">
        <v>19</v>
      </c>
      <c r="D9" s="94">
        <f>SUM(D8+D6)</f>
        <v>5260.25</v>
      </c>
      <c r="E9" s="95" t="s">
        <v>97</v>
      </c>
      <c r="F9" s="94">
        <f>SUM(F8:F8)+F6</f>
        <v>0</v>
      </c>
      <c r="G9" s="95" t="s">
        <v>97</v>
      </c>
      <c r="H9" s="15"/>
      <c r="I9" s="4"/>
      <c r="J9" s="4"/>
      <c r="K9" s="4"/>
    </row>
    <row r="10" spans="1:12" ht="34.15" customHeight="1" x14ac:dyDescent="0.2">
      <c r="A10" s="315" t="s">
        <v>104</v>
      </c>
      <c r="B10" s="318" t="s">
        <v>105</v>
      </c>
      <c r="C10" s="79" t="s">
        <v>106</v>
      </c>
      <c r="D10" s="20">
        <v>291.76</v>
      </c>
      <c r="E10" s="80" t="s">
        <v>95</v>
      </c>
      <c r="F10" s="20">
        <v>0</v>
      </c>
      <c r="G10" s="80" t="s">
        <v>95</v>
      </c>
      <c r="H10" s="15"/>
      <c r="I10" s="4"/>
      <c r="J10" s="4"/>
      <c r="K10" s="4"/>
    </row>
    <row r="11" spans="1:12" ht="34.15" customHeight="1" x14ac:dyDescent="0.2">
      <c r="A11" s="316"/>
      <c r="B11" s="319"/>
      <c r="C11" s="96" t="s">
        <v>107</v>
      </c>
      <c r="D11" s="97">
        <f>SUM(D10)*5</f>
        <v>1458.8</v>
      </c>
      <c r="E11" s="98" t="s">
        <v>97</v>
      </c>
      <c r="F11" s="99">
        <f>SUM(F10)*5</f>
        <v>0</v>
      </c>
      <c r="G11" s="98" t="s">
        <v>97</v>
      </c>
      <c r="H11" s="15"/>
      <c r="I11" s="4"/>
      <c r="J11" s="4"/>
      <c r="K11" s="4"/>
    </row>
    <row r="12" spans="1:12" ht="33.75" customHeight="1" x14ac:dyDescent="0.2">
      <c r="A12" s="316"/>
      <c r="B12" s="319"/>
      <c r="C12" s="100" t="s">
        <v>108</v>
      </c>
      <c r="D12" s="89">
        <v>9.8800000000000008</v>
      </c>
      <c r="E12" s="90" t="s">
        <v>109</v>
      </c>
      <c r="F12" s="36">
        <v>0</v>
      </c>
      <c r="G12" s="90" t="s">
        <v>109</v>
      </c>
      <c r="H12" s="15"/>
      <c r="I12" s="4"/>
      <c r="J12" s="14"/>
      <c r="K12" s="14"/>
      <c r="L12" s="6"/>
    </row>
    <row r="13" spans="1:12" ht="37.5" customHeight="1" x14ac:dyDescent="0.2">
      <c r="A13" s="316"/>
      <c r="B13" s="319"/>
      <c r="C13" s="96">
        <v>234</v>
      </c>
      <c r="D13" s="97">
        <f>SUM(D12)*C13</f>
        <v>2311.92</v>
      </c>
      <c r="E13" s="101" t="s">
        <v>97</v>
      </c>
      <c r="F13" s="102">
        <f>SUM($F$12*30)*2</f>
        <v>0</v>
      </c>
      <c r="G13" s="101" t="s">
        <v>97</v>
      </c>
      <c r="H13" s="16"/>
      <c r="I13" s="9"/>
      <c r="J13" s="9"/>
      <c r="K13" s="9"/>
    </row>
    <row r="14" spans="1:12" ht="37.5" customHeight="1" x14ac:dyDescent="0.2">
      <c r="A14" s="316"/>
      <c r="B14" s="319"/>
      <c r="C14" s="100" t="s">
        <v>110</v>
      </c>
      <c r="D14" s="36">
        <v>6.92</v>
      </c>
      <c r="E14" s="103" t="s">
        <v>109</v>
      </c>
      <c r="F14" s="36">
        <v>0</v>
      </c>
      <c r="G14" s="103" t="s">
        <v>109</v>
      </c>
      <c r="H14" s="16"/>
      <c r="I14" s="9"/>
      <c r="J14" s="9"/>
      <c r="K14" s="9"/>
      <c r="L14" s="6"/>
    </row>
    <row r="15" spans="1:12" ht="37.5" customHeight="1" x14ac:dyDescent="0.2">
      <c r="A15" s="316"/>
      <c r="B15" s="319"/>
      <c r="C15" s="96">
        <v>360</v>
      </c>
      <c r="D15" s="97">
        <f>SUM(C15)*D14</f>
        <v>2491.1999999999998</v>
      </c>
      <c r="E15" s="98" t="s">
        <v>97</v>
      </c>
      <c r="F15" s="97">
        <f>SUM($F$14*20)*2</f>
        <v>0</v>
      </c>
      <c r="G15" s="101" t="s">
        <v>97</v>
      </c>
      <c r="H15" s="16"/>
      <c r="I15" s="9"/>
      <c r="J15" s="9"/>
      <c r="K15" s="9"/>
    </row>
    <row r="16" spans="1:12" ht="37.5" customHeight="1" thickBot="1" x14ac:dyDescent="0.25">
      <c r="A16" s="317"/>
      <c r="B16" s="320"/>
      <c r="C16" s="104" t="s">
        <v>111</v>
      </c>
      <c r="D16" s="105">
        <f>SUM(D11+D13+D15)</f>
        <v>6261.92</v>
      </c>
      <c r="E16" s="106" t="s">
        <v>97</v>
      </c>
      <c r="F16" s="105">
        <f>SUM(F11+F13+F15)</f>
        <v>0</v>
      </c>
      <c r="G16" s="107" t="s">
        <v>97</v>
      </c>
      <c r="H16" s="16"/>
      <c r="I16" s="9"/>
      <c r="J16" s="9"/>
      <c r="K16" s="9"/>
    </row>
    <row r="17" spans="1:12" ht="37.5" customHeight="1" thickBot="1" x14ac:dyDescent="0.25">
      <c r="A17" s="321" t="s">
        <v>112</v>
      </c>
      <c r="B17" s="322"/>
      <c r="C17" s="323"/>
      <c r="D17" s="108">
        <f>SUM(D4+D9+D16)</f>
        <v>33541.53</v>
      </c>
      <c r="E17" s="109" t="s">
        <v>97</v>
      </c>
      <c r="F17" s="108">
        <f>SUM(F4+F9+F16)</f>
        <v>0</v>
      </c>
      <c r="G17" s="109" t="s">
        <v>97</v>
      </c>
      <c r="H17" s="16"/>
      <c r="I17" s="9"/>
      <c r="J17" s="9"/>
      <c r="K17" s="9"/>
    </row>
    <row r="18" spans="1:12" ht="36" customHeight="1" x14ac:dyDescent="0.2">
      <c r="A18" s="332" t="s">
        <v>113</v>
      </c>
      <c r="B18" s="334" t="s">
        <v>114</v>
      </c>
      <c r="C18" s="79" t="s">
        <v>94</v>
      </c>
      <c r="D18" s="20">
        <v>125.11</v>
      </c>
      <c r="E18" s="110" t="s">
        <v>115</v>
      </c>
      <c r="F18" s="20">
        <v>0</v>
      </c>
      <c r="G18" s="110" t="s">
        <v>115</v>
      </c>
      <c r="H18" s="16"/>
      <c r="I18" s="9"/>
      <c r="J18" s="9"/>
      <c r="K18" s="9"/>
      <c r="L18" s="6"/>
    </row>
    <row r="19" spans="1:12" ht="36" customHeight="1" thickBot="1" x14ac:dyDescent="0.25">
      <c r="A19" s="333"/>
      <c r="B19" s="335"/>
      <c r="C19" s="81" t="s">
        <v>116</v>
      </c>
      <c r="D19" s="82">
        <f>SUM(D18)*88</f>
        <v>11009.68</v>
      </c>
      <c r="E19" s="83" t="s">
        <v>117</v>
      </c>
      <c r="F19" s="82">
        <f>SUM(F18)*77</f>
        <v>0</v>
      </c>
      <c r="G19" s="83" t="s">
        <v>117</v>
      </c>
      <c r="H19" s="16"/>
      <c r="I19" s="9"/>
      <c r="J19" s="9"/>
      <c r="K19" s="9"/>
      <c r="L19" s="6"/>
    </row>
    <row r="20" spans="1:12" ht="36" customHeight="1" x14ac:dyDescent="0.2">
      <c r="A20" s="336" t="s">
        <v>118</v>
      </c>
      <c r="B20" s="339" t="s">
        <v>119</v>
      </c>
      <c r="C20" s="79" t="s">
        <v>100</v>
      </c>
      <c r="D20" s="20">
        <f>SUM(D18)</f>
        <v>125.11</v>
      </c>
      <c r="E20" s="110" t="s">
        <v>115</v>
      </c>
      <c r="F20" s="20">
        <v>0</v>
      </c>
      <c r="G20" s="110" t="s">
        <v>115</v>
      </c>
      <c r="H20" s="16"/>
      <c r="I20" s="9"/>
      <c r="J20" s="9"/>
      <c r="K20" s="9"/>
      <c r="L20" s="6"/>
    </row>
    <row r="21" spans="1:12" ht="36" customHeight="1" x14ac:dyDescent="0.2">
      <c r="A21" s="337"/>
      <c r="B21" s="340"/>
      <c r="C21" s="84" t="s">
        <v>120</v>
      </c>
      <c r="D21" s="85">
        <f>SUM(D20)*13</f>
        <v>1626.43</v>
      </c>
      <c r="E21" s="86" t="s">
        <v>97</v>
      </c>
      <c r="F21" s="85">
        <f>SUM(F20)*24</f>
        <v>0</v>
      </c>
      <c r="G21" s="86" t="s">
        <v>97</v>
      </c>
      <c r="H21" s="16"/>
      <c r="I21" s="9"/>
      <c r="J21" s="9"/>
      <c r="K21" s="9"/>
      <c r="L21" s="6"/>
    </row>
    <row r="22" spans="1:12" ht="36.75" customHeight="1" x14ac:dyDescent="0.2">
      <c r="A22" s="337"/>
      <c r="B22" s="340"/>
      <c r="C22" s="88" t="s">
        <v>102</v>
      </c>
      <c r="D22" s="89">
        <v>5.1100000000000003</v>
      </c>
      <c r="E22" s="90" t="s">
        <v>109</v>
      </c>
      <c r="F22" s="36">
        <v>0</v>
      </c>
      <c r="G22" s="90" t="s">
        <v>109</v>
      </c>
      <c r="H22" s="15"/>
      <c r="I22" s="111"/>
      <c r="J22" s="4"/>
      <c r="K22" s="4"/>
      <c r="L22" s="6"/>
    </row>
    <row r="23" spans="1:12" ht="34.15" customHeight="1" x14ac:dyDescent="0.2">
      <c r="A23" s="337"/>
      <c r="B23" s="340"/>
      <c r="C23" s="84">
        <v>237</v>
      </c>
      <c r="D23" s="85">
        <f>SUM(C23)*D22</f>
        <v>1211.0700000000002</v>
      </c>
      <c r="E23" s="86" t="s">
        <v>97</v>
      </c>
      <c r="F23" s="85">
        <f>SUM($F$22*1)*2</f>
        <v>0</v>
      </c>
      <c r="G23" s="86" t="s">
        <v>97</v>
      </c>
      <c r="H23" s="15"/>
      <c r="I23" s="4"/>
      <c r="J23" s="4"/>
      <c r="K23" s="4"/>
    </row>
    <row r="24" spans="1:12" ht="34.15" customHeight="1" thickBot="1" x14ac:dyDescent="0.25">
      <c r="A24" s="338"/>
      <c r="B24" s="341"/>
      <c r="C24" s="93" t="s">
        <v>19</v>
      </c>
      <c r="D24" s="94">
        <f>SUM(D23:D23)+D21</f>
        <v>2837.5</v>
      </c>
      <c r="E24" s="95" t="s">
        <v>97</v>
      </c>
      <c r="F24" s="94">
        <f>SUM(F23:F23)+F19</f>
        <v>0</v>
      </c>
      <c r="G24" s="95" t="s">
        <v>97</v>
      </c>
      <c r="H24" s="15"/>
      <c r="I24" s="4"/>
      <c r="J24" s="4"/>
      <c r="K24" s="4"/>
    </row>
    <row r="25" spans="1:12" ht="51" customHeight="1" x14ac:dyDescent="0.2">
      <c r="A25" s="315" t="s">
        <v>121</v>
      </c>
      <c r="B25" s="318" t="s">
        <v>122</v>
      </c>
      <c r="C25" s="79" t="s">
        <v>106</v>
      </c>
      <c r="D25" s="20">
        <f>SUM(D18)</f>
        <v>125.11</v>
      </c>
      <c r="E25" s="110" t="s">
        <v>115</v>
      </c>
      <c r="F25" s="112">
        <f>SUM(F18)</f>
        <v>0</v>
      </c>
      <c r="G25" s="110" t="s">
        <v>115</v>
      </c>
      <c r="H25" s="15"/>
      <c r="I25" s="4"/>
      <c r="J25" s="14"/>
      <c r="K25" s="14"/>
      <c r="L25" s="6"/>
    </row>
    <row r="26" spans="1:12" ht="33.75" customHeight="1" x14ac:dyDescent="0.2">
      <c r="A26" s="316"/>
      <c r="B26" s="319"/>
      <c r="C26" s="96" t="s">
        <v>123</v>
      </c>
      <c r="D26" s="97">
        <f>SUM(D25)*5</f>
        <v>625.54999999999995</v>
      </c>
      <c r="E26" s="113" t="s">
        <v>97</v>
      </c>
      <c r="F26" s="97">
        <f>SUM(F25)*5</f>
        <v>0</v>
      </c>
      <c r="G26" s="113" t="s">
        <v>97</v>
      </c>
      <c r="H26" s="15"/>
      <c r="I26" s="4"/>
      <c r="J26" s="14"/>
      <c r="K26" s="14"/>
      <c r="L26" s="6"/>
    </row>
    <row r="27" spans="1:12" ht="33.75" customHeight="1" x14ac:dyDescent="0.2">
      <c r="A27" s="316"/>
      <c r="B27" s="319"/>
      <c r="C27" s="88" t="s">
        <v>108</v>
      </c>
      <c r="D27" s="89">
        <f>SUM(D22)</f>
        <v>5.1100000000000003</v>
      </c>
      <c r="E27" s="90" t="s">
        <v>109</v>
      </c>
      <c r="F27" s="36">
        <v>0</v>
      </c>
      <c r="G27" s="90" t="s">
        <v>109</v>
      </c>
      <c r="H27" s="15"/>
      <c r="I27" s="4"/>
      <c r="J27" s="14"/>
      <c r="K27" s="14"/>
      <c r="L27" s="6"/>
    </row>
    <row r="28" spans="1:12" ht="37.5" customHeight="1" x14ac:dyDescent="0.2">
      <c r="A28" s="316"/>
      <c r="B28" s="319"/>
      <c r="C28" s="96">
        <v>234</v>
      </c>
      <c r="D28" s="97">
        <f>SUM(C28)*D27</f>
        <v>1195.74</v>
      </c>
      <c r="E28" s="98" t="s">
        <v>97</v>
      </c>
      <c r="F28" s="97">
        <f>SUM($F$27*30)</f>
        <v>0</v>
      </c>
      <c r="G28" s="98" t="s">
        <v>97</v>
      </c>
      <c r="H28" s="16"/>
      <c r="I28" s="9"/>
      <c r="J28" s="9"/>
      <c r="K28" s="9"/>
    </row>
    <row r="29" spans="1:12" ht="51" customHeight="1" x14ac:dyDescent="0.2">
      <c r="A29" s="316"/>
      <c r="B29" s="319"/>
      <c r="C29" s="100" t="s">
        <v>110</v>
      </c>
      <c r="D29" s="89">
        <v>3.8</v>
      </c>
      <c r="E29" s="90" t="s">
        <v>109</v>
      </c>
      <c r="F29" s="36">
        <v>0</v>
      </c>
      <c r="G29" s="90" t="s">
        <v>109</v>
      </c>
      <c r="H29" s="15"/>
      <c r="I29" s="4"/>
      <c r="J29" s="14"/>
      <c r="K29" s="14"/>
      <c r="L29" s="6"/>
    </row>
    <row r="30" spans="1:12" ht="37.5" customHeight="1" x14ac:dyDescent="0.2">
      <c r="A30" s="316"/>
      <c r="B30" s="319"/>
      <c r="C30" s="96">
        <v>360</v>
      </c>
      <c r="D30" s="97">
        <f>SUM(C30)*D29</f>
        <v>1368</v>
      </c>
      <c r="E30" s="101" t="s">
        <v>97</v>
      </c>
      <c r="F30" s="97">
        <f>SUM($F$29*20)*2</f>
        <v>0</v>
      </c>
      <c r="G30" s="101" t="s">
        <v>97</v>
      </c>
      <c r="H30" s="16"/>
      <c r="I30" s="9"/>
      <c r="J30" s="9"/>
      <c r="K30" s="9"/>
    </row>
    <row r="31" spans="1:12" ht="37.5" customHeight="1" thickBot="1" x14ac:dyDescent="0.25">
      <c r="A31" s="317"/>
      <c r="B31" s="320"/>
      <c r="C31" s="104" t="s">
        <v>124</v>
      </c>
      <c r="D31" s="105">
        <f>SUM(D26+D28+D30)</f>
        <v>3189.29</v>
      </c>
      <c r="E31" s="107" t="s">
        <v>97</v>
      </c>
      <c r="F31" s="105">
        <f>SUM(F26+F28+F30)</f>
        <v>0</v>
      </c>
      <c r="G31" s="107" t="s">
        <v>97</v>
      </c>
      <c r="H31" s="16"/>
      <c r="I31" s="9"/>
      <c r="J31" s="9"/>
      <c r="K31" s="9"/>
    </row>
    <row r="32" spans="1:12" ht="37.5" customHeight="1" thickBot="1" x14ac:dyDescent="0.25">
      <c r="A32" s="321" t="s">
        <v>125</v>
      </c>
      <c r="B32" s="322"/>
      <c r="C32" s="323"/>
      <c r="D32" s="108">
        <f>SUM(D19+D24+D31)</f>
        <v>17036.47</v>
      </c>
      <c r="E32" s="109" t="s">
        <v>97</v>
      </c>
      <c r="F32" s="108">
        <f>SUM(F19+F24+F31)</f>
        <v>0</v>
      </c>
      <c r="G32" s="109" t="s">
        <v>97</v>
      </c>
      <c r="H32" s="16"/>
      <c r="I32" s="9"/>
      <c r="J32" s="9"/>
      <c r="K32" s="9"/>
    </row>
    <row r="33" spans="1:13" ht="36.75" customHeight="1" thickBot="1" x14ac:dyDescent="0.25">
      <c r="A33" s="324" t="s">
        <v>126</v>
      </c>
      <c r="B33" s="325"/>
      <c r="C33" s="326"/>
      <c r="D33" s="114">
        <f>SUM(D17+D32)</f>
        <v>50578</v>
      </c>
      <c r="E33" s="115" t="s">
        <v>97</v>
      </c>
      <c r="F33" s="114">
        <f>SUM(F17+F32)</f>
        <v>0</v>
      </c>
      <c r="G33" s="115" t="s">
        <v>97</v>
      </c>
      <c r="H33" s="116"/>
      <c r="I33" s="4"/>
      <c r="J33" s="9"/>
      <c r="K33" s="9"/>
    </row>
    <row r="34" spans="1:13" ht="36.75" customHeight="1" thickBot="1" x14ac:dyDescent="0.25">
      <c r="A34" s="117"/>
      <c r="B34" s="117"/>
      <c r="C34" s="117"/>
      <c r="D34" s="118"/>
      <c r="E34" s="117"/>
      <c r="F34" s="118"/>
      <c r="G34" s="117"/>
      <c r="H34" s="15"/>
      <c r="I34" s="4"/>
      <c r="J34" s="9"/>
      <c r="K34" s="9"/>
    </row>
    <row r="35" spans="1:13" ht="36.75" customHeight="1" thickBot="1" x14ac:dyDescent="0.25">
      <c r="A35" s="53"/>
      <c r="B35" s="53"/>
      <c r="C35" s="53"/>
      <c r="D35" s="54"/>
      <c r="E35" s="53"/>
      <c r="F35" s="54"/>
      <c r="G35" s="55"/>
      <c r="H35" s="327" t="s">
        <v>23</v>
      </c>
      <c r="I35" s="328"/>
      <c r="J35" s="329"/>
      <c r="K35" s="9"/>
    </row>
    <row r="36" spans="1:13" ht="87.75" customHeight="1" thickBot="1" x14ac:dyDescent="0.25">
      <c r="A36" s="11" t="s">
        <v>0</v>
      </c>
      <c r="B36" s="330" t="s">
        <v>20</v>
      </c>
      <c r="C36" s="331"/>
      <c r="D36" s="12" t="s">
        <v>1</v>
      </c>
      <c r="E36" s="12" t="s">
        <v>2</v>
      </c>
      <c r="F36" s="13" t="s">
        <v>127</v>
      </c>
      <c r="G36" s="21" t="s">
        <v>21</v>
      </c>
      <c r="H36" s="22" t="s">
        <v>1</v>
      </c>
      <c r="I36" s="22" t="s">
        <v>2</v>
      </c>
      <c r="J36" s="23" t="s">
        <v>21</v>
      </c>
    </row>
    <row r="37" spans="1:13" ht="98.25" customHeight="1" x14ac:dyDescent="0.2">
      <c r="A37" s="17" t="s">
        <v>3</v>
      </c>
      <c r="B37" s="18" t="s">
        <v>4</v>
      </c>
      <c r="C37" s="10" t="s">
        <v>5</v>
      </c>
      <c r="D37" s="20">
        <v>52.47</v>
      </c>
      <c r="E37" s="19" t="s">
        <v>6</v>
      </c>
      <c r="F37" s="38">
        <f>SUM(('[1]determ. costi visite'!V2249)+('[1]determ. costi visite'!W2249))/2</f>
        <v>1056</v>
      </c>
      <c r="G37" s="40">
        <f>SUM(F37)*D37</f>
        <v>55408.32</v>
      </c>
      <c r="H37" s="36">
        <v>0</v>
      </c>
      <c r="I37" s="19" t="s">
        <v>6</v>
      </c>
      <c r="J37" s="40">
        <f>SUM($F$37)*H37</f>
        <v>0</v>
      </c>
    </row>
    <row r="38" spans="1:13" ht="42.75" customHeight="1" x14ac:dyDescent="0.2">
      <c r="A38" s="5" t="s">
        <v>7</v>
      </c>
      <c r="B38" s="8" t="s">
        <v>8</v>
      </c>
      <c r="C38" s="7" t="s">
        <v>9</v>
      </c>
      <c r="D38" s="37">
        <v>17.55</v>
      </c>
      <c r="E38" s="2" t="s">
        <v>6</v>
      </c>
      <c r="F38" s="39">
        <f>SUM(('[1]determ. costi visite'!V2249)+('[1]determ. costi visite'!W2249))/2</f>
        <v>1056</v>
      </c>
      <c r="G38" s="42">
        <f>SUM(F38)*D38</f>
        <v>18532.8</v>
      </c>
      <c r="H38" s="36">
        <v>0</v>
      </c>
      <c r="I38" s="1" t="s">
        <v>6</v>
      </c>
      <c r="J38" s="45">
        <f>SUM($F$38)*H38</f>
        <v>0</v>
      </c>
    </row>
    <row r="39" spans="1:13" ht="42.75" customHeight="1" x14ac:dyDescent="0.2">
      <c r="A39" s="303" t="s">
        <v>19</v>
      </c>
      <c r="B39" s="304"/>
      <c r="C39" s="304"/>
      <c r="D39" s="304"/>
      <c r="E39" s="305"/>
      <c r="F39" s="44"/>
      <c r="G39" s="45">
        <f>SUM(G37:G38)</f>
        <v>73941.119999999995</v>
      </c>
      <c r="H39" s="46"/>
      <c r="I39" s="1"/>
      <c r="J39" s="45">
        <f>SUM(J37:J38)</f>
        <v>0</v>
      </c>
    </row>
    <row r="40" spans="1:13" ht="42.75" customHeight="1" thickBot="1" x14ac:dyDescent="0.25">
      <c r="A40" s="306" t="s">
        <v>128</v>
      </c>
      <c r="B40" s="307"/>
      <c r="C40" s="307"/>
      <c r="D40" s="307"/>
      <c r="E40" s="307"/>
      <c r="F40" s="308"/>
      <c r="G40" s="41">
        <v>0</v>
      </c>
      <c r="H40" s="43"/>
      <c r="I40" s="43"/>
      <c r="J40" s="41">
        <f>SUM($K$40)</f>
        <v>0</v>
      </c>
      <c r="K40" s="58"/>
      <c r="L40" s="59"/>
      <c r="M40" s="60"/>
    </row>
    <row r="41" spans="1:13" ht="42.75" customHeight="1" thickBot="1" x14ac:dyDescent="0.25">
      <c r="A41" s="309" t="s">
        <v>22</v>
      </c>
      <c r="B41" s="310"/>
      <c r="C41" s="310"/>
      <c r="D41" s="310"/>
      <c r="E41" s="310"/>
      <c r="F41" s="310"/>
      <c r="G41" s="24">
        <f>SUM(G39+G40)</f>
        <v>73941.119999999995</v>
      </c>
      <c r="H41" s="25"/>
      <c r="I41" s="26"/>
      <c r="J41" s="47">
        <f>SUM(J39+J40)</f>
        <v>0</v>
      </c>
      <c r="K41" s="56">
        <f>SUM(D33)+G41</f>
        <v>124519.12</v>
      </c>
      <c r="L41" s="57" t="s">
        <v>129</v>
      </c>
    </row>
    <row r="42" spans="1:13" s="52" customFormat="1" ht="42.75" customHeight="1" thickBot="1" x14ac:dyDescent="0.25">
      <c r="A42" s="119"/>
      <c r="B42" s="119"/>
      <c r="C42" s="119"/>
      <c r="D42" s="119"/>
      <c r="E42" s="119"/>
      <c r="F42" s="119"/>
      <c r="G42" s="120"/>
      <c r="H42" s="48"/>
      <c r="I42" s="49"/>
      <c r="J42" s="50"/>
      <c r="K42" s="51"/>
    </row>
    <row r="43" spans="1:13" ht="42.75" customHeight="1" thickBot="1" x14ac:dyDescent="0.25">
      <c r="A43" s="121"/>
      <c r="B43" s="122"/>
      <c r="C43" s="122"/>
      <c r="D43" s="123"/>
      <c r="E43" s="122"/>
      <c r="F43" s="311" t="s">
        <v>23</v>
      </c>
      <c r="G43" s="312"/>
      <c r="H43" s="27"/>
      <c r="I43" s="28"/>
      <c r="J43" s="29"/>
      <c r="K43" s="6"/>
    </row>
    <row r="44" spans="1:13" ht="42.75" customHeight="1" thickBot="1" x14ac:dyDescent="0.25">
      <c r="A44" s="124" t="s">
        <v>0</v>
      </c>
      <c r="B44" s="313" t="s">
        <v>130</v>
      </c>
      <c r="C44" s="314"/>
      <c r="D44" s="125" t="s">
        <v>1</v>
      </c>
      <c r="E44" s="125" t="s">
        <v>2</v>
      </c>
      <c r="F44" s="22" t="s">
        <v>1</v>
      </c>
      <c r="G44" s="78" t="s">
        <v>2</v>
      </c>
      <c r="H44" s="27"/>
      <c r="I44" s="28"/>
      <c r="J44" s="29"/>
      <c r="K44" s="6"/>
    </row>
    <row r="45" spans="1:13" ht="42.75" customHeight="1" x14ac:dyDescent="0.2">
      <c r="A45" s="126" t="s">
        <v>131</v>
      </c>
      <c r="B45" s="127" t="s">
        <v>8</v>
      </c>
      <c r="C45" s="128" t="s">
        <v>132</v>
      </c>
      <c r="D45" s="36">
        <v>17.55</v>
      </c>
      <c r="E45" s="129" t="s">
        <v>6</v>
      </c>
      <c r="F45" s="130"/>
      <c r="G45" s="103" t="s">
        <v>6</v>
      </c>
      <c r="H45" s="30"/>
      <c r="I45" s="9"/>
    </row>
    <row r="46" spans="1:13" ht="51" customHeight="1" x14ac:dyDescent="0.2">
      <c r="A46" s="131" t="s">
        <v>133</v>
      </c>
      <c r="B46" s="127" t="s">
        <v>134</v>
      </c>
      <c r="C46" s="132" t="s">
        <v>135</v>
      </c>
      <c r="D46" s="89">
        <v>81.33</v>
      </c>
      <c r="E46" s="1" t="s">
        <v>136</v>
      </c>
      <c r="F46" s="133"/>
      <c r="G46" s="90" t="s">
        <v>136</v>
      </c>
      <c r="H46" s="30"/>
      <c r="I46" s="9"/>
    </row>
    <row r="47" spans="1:13" ht="46.5" customHeight="1" x14ac:dyDescent="0.2">
      <c r="A47" s="131" t="s">
        <v>137</v>
      </c>
      <c r="B47" s="127" t="s">
        <v>134</v>
      </c>
      <c r="C47" s="132" t="s">
        <v>138</v>
      </c>
      <c r="D47" s="89">
        <v>68.209999999999994</v>
      </c>
      <c r="E47" s="1" t="s">
        <v>136</v>
      </c>
      <c r="F47" s="133"/>
      <c r="G47" s="90" t="s">
        <v>136</v>
      </c>
      <c r="H47" s="30"/>
      <c r="I47" s="9"/>
    </row>
    <row r="48" spans="1:13" ht="91.5" customHeight="1" x14ac:dyDescent="0.2">
      <c r="A48" s="131" t="s">
        <v>139</v>
      </c>
      <c r="B48" s="127" t="s">
        <v>134</v>
      </c>
      <c r="C48" s="132" t="s">
        <v>140</v>
      </c>
      <c r="D48" s="89">
        <v>196.76</v>
      </c>
      <c r="E48" s="1" t="s">
        <v>136</v>
      </c>
      <c r="F48" s="133"/>
      <c r="G48" s="90" t="s">
        <v>136</v>
      </c>
      <c r="H48" s="30"/>
      <c r="I48" s="9"/>
    </row>
    <row r="49" spans="1:11" ht="91.5" customHeight="1" x14ac:dyDescent="0.2">
      <c r="A49" s="131" t="s">
        <v>12</v>
      </c>
      <c r="B49" s="127" t="s">
        <v>134</v>
      </c>
      <c r="C49" s="132" t="s">
        <v>141</v>
      </c>
      <c r="D49" s="89">
        <v>89.2</v>
      </c>
      <c r="E49" s="1" t="s">
        <v>136</v>
      </c>
      <c r="F49" s="133"/>
      <c r="G49" s="90" t="s">
        <v>136</v>
      </c>
      <c r="H49" s="30"/>
      <c r="I49" s="9"/>
    </row>
    <row r="50" spans="1:11" ht="55.5" customHeight="1" x14ac:dyDescent="0.2">
      <c r="A50" s="131" t="s">
        <v>13</v>
      </c>
      <c r="B50" s="127" t="s">
        <v>134</v>
      </c>
      <c r="C50" s="132" t="s">
        <v>142</v>
      </c>
      <c r="D50" s="89">
        <v>230.87</v>
      </c>
      <c r="E50" s="1" t="s">
        <v>136</v>
      </c>
      <c r="F50" s="133"/>
      <c r="G50" s="90" t="s">
        <v>136</v>
      </c>
      <c r="H50" s="30"/>
      <c r="I50" s="9"/>
    </row>
    <row r="51" spans="1:11" ht="55.5" customHeight="1" x14ac:dyDescent="0.2">
      <c r="A51" s="131" t="s">
        <v>14</v>
      </c>
      <c r="B51" s="127" t="s">
        <v>134</v>
      </c>
      <c r="C51" s="132" t="s">
        <v>143</v>
      </c>
      <c r="D51" s="89">
        <v>88.15</v>
      </c>
      <c r="E51" s="1" t="s">
        <v>136</v>
      </c>
      <c r="F51" s="133"/>
      <c r="G51" s="90" t="s">
        <v>136</v>
      </c>
      <c r="H51" s="30"/>
      <c r="I51" s="9"/>
    </row>
    <row r="52" spans="1:11" ht="46.5" customHeight="1" x14ac:dyDescent="0.2">
      <c r="A52" s="131" t="s">
        <v>11</v>
      </c>
      <c r="B52" s="127" t="s">
        <v>134</v>
      </c>
      <c r="C52" s="132" t="s">
        <v>144</v>
      </c>
      <c r="D52" s="89">
        <v>22.04</v>
      </c>
      <c r="E52" s="1" t="s">
        <v>145</v>
      </c>
      <c r="F52" s="133"/>
      <c r="G52" s="90" t="s">
        <v>145</v>
      </c>
      <c r="H52" s="30"/>
      <c r="I52" s="9"/>
    </row>
    <row r="53" spans="1:11" ht="46.5" customHeight="1" x14ac:dyDescent="0.2">
      <c r="A53" s="131" t="s">
        <v>10</v>
      </c>
      <c r="B53" s="127" t="s">
        <v>146</v>
      </c>
      <c r="C53" s="132" t="s">
        <v>147</v>
      </c>
      <c r="D53" s="89">
        <v>23.61</v>
      </c>
      <c r="E53" s="1" t="s">
        <v>136</v>
      </c>
      <c r="F53" s="133"/>
      <c r="G53" s="90" t="s">
        <v>136</v>
      </c>
      <c r="H53" s="30"/>
      <c r="I53" s="9"/>
    </row>
    <row r="54" spans="1:11" ht="54.75" customHeight="1" x14ac:dyDescent="0.2">
      <c r="A54" s="131" t="s">
        <v>15</v>
      </c>
      <c r="B54" s="127" t="s">
        <v>146</v>
      </c>
      <c r="C54" s="132" t="s">
        <v>148</v>
      </c>
      <c r="D54" s="89">
        <v>119.63</v>
      </c>
      <c r="E54" s="1" t="s">
        <v>136</v>
      </c>
      <c r="F54" s="133"/>
      <c r="G54" s="90" t="s">
        <v>136</v>
      </c>
      <c r="H54" s="30"/>
      <c r="I54" s="9"/>
    </row>
    <row r="55" spans="1:11" ht="54.75" customHeight="1" x14ac:dyDescent="0.2">
      <c r="A55" s="131" t="s">
        <v>16</v>
      </c>
      <c r="B55" s="127" t="s">
        <v>146</v>
      </c>
      <c r="C55" s="132" t="s">
        <v>149</v>
      </c>
      <c r="D55" s="89">
        <v>2.62</v>
      </c>
      <c r="E55" s="1" t="s">
        <v>145</v>
      </c>
      <c r="F55" s="133"/>
      <c r="G55" s="90" t="s">
        <v>145</v>
      </c>
      <c r="H55" s="30"/>
      <c r="I55" s="9"/>
    </row>
    <row r="56" spans="1:11" ht="48.75" customHeight="1" x14ac:dyDescent="0.2">
      <c r="A56" s="131" t="s">
        <v>17</v>
      </c>
      <c r="B56" s="127" t="s">
        <v>146</v>
      </c>
      <c r="C56" s="132" t="s">
        <v>150</v>
      </c>
      <c r="D56" s="89">
        <v>22.04</v>
      </c>
      <c r="E56" s="1" t="s">
        <v>145</v>
      </c>
      <c r="F56" s="133"/>
      <c r="G56" s="90" t="s">
        <v>145</v>
      </c>
      <c r="H56" s="30"/>
      <c r="I56" s="9"/>
    </row>
    <row r="57" spans="1:11" ht="48.75" customHeight="1" x14ac:dyDescent="0.2">
      <c r="A57" s="131" t="s">
        <v>151</v>
      </c>
      <c r="B57" s="127" t="s">
        <v>146</v>
      </c>
      <c r="C57" s="132" t="s">
        <v>152</v>
      </c>
      <c r="D57" s="89">
        <v>4.72</v>
      </c>
      <c r="E57" s="1" t="s">
        <v>153</v>
      </c>
      <c r="F57" s="133"/>
      <c r="G57" s="90" t="s">
        <v>153</v>
      </c>
      <c r="H57" s="30"/>
      <c r="I57" s="9"/>
    </row>
    <row r="58" spans="1:11" ht="108" customHeight="1" thickBot="1" x14ac:dyDescent="0.25">
      <c r="A58" s="134" t="s">
        <v>18</v>
      </c>
      <c r="B58" s="135" t="s">
        <v>154</v>
      </c>
      <c r="C58" s="135" t="s">
        <v>155</v>
      </c>
      <c r="D58" s="136">
        <v>58.3</v>
      </c>
      <c r="E58" s="137" t="s">
        <v>156</v>
      </c>
      <c r="F58" s="138"/>
      <c r="G58" s="139" t="s">
        <v>156</v>
      </c>
      <c r="H58" s="31"/>
      <c r="I58" s="4"/>
      <c r="K58" s="6">
        <f>SUM(K41+I58)</f>
        <v>124519.12</v>
      </c>
    </row>
  </sheetData>
  <mergeCells count="25">
    <mergeCell ref="A5:A9"/>
    <mergeCell ref="B5:B9"/>
    <mergeCell ref="B1:E1"/>
    <mergeCell ref="F1:G1"/>
    <mergeCell ref="B2:C2"/>
    <mergeCell ref="A3:A4"/>
    <mergeCell ref="B3:B4"/>
    <mergeCell ref="B36:C36"/>
    <mergeCell ref="A10:A16"/>
    <mergeCell ref="B10:B16"/>
    <mergeCell ref="A17:C17"/>
    <mergeCell ref="A18:A19"/>
    <mergeCell ref="B18:B19"/>
    <mergeCell ref="A20:A24"/>
    <mergeCell ref="B20:B24"/>
    <mergeCell ref="A25:A31"/>
    <mergeCell ref="B25:B31"/>
    <mergeCell ref="A32:C32"/>
    <mergeCell ref="A33:C33"/>
    <mergeCell ref="H35:J35"/>
    <mergeCell ref="A39:E39"/>
    <mergeCell ref="A40:F40"/>
    <mergeCell ref="A41:F41"/>
    <mergeCell ref="F43:G43"/>
    <mergeCell ref="B44:C44"/>
  </mergeCells>
  <printOptions horizontalCentered="1" verticalCentered="1"/>
  <pageMargins left="0.25" right="0.25" top="0.75" bottom="0.75" header="0.3" footer="0.3"/>
  <pageSetup paperSize="9" scale="60" orientation="portrait" horizontalDpi="1200" verticalDpi="1200" r:id="rId1"/>
  <headerFooter>
    <oddHeader>&amp;C&amp;"Times New Roman,Corsivo"Gara per l'affidamento del Servizio di Sorveglianza Sanitaria Sedi Automobile Club d'Italia
&amp;"Times New Roman,Grassetto"&amp;A&amp;"Times New Roman,Corsivo"&amp;10
&amp;F</oddHeader>
    <oddFooter>&amp;L&amp;"Times New Roman,Corsivo"&amp;12&amp;A</oddFooter>
  </headerFooter>
  <rowBreaks count="1" manualBreakCount="1">
    <brk id="35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342"/>
  <sheetViews>
    <sheetView zoomScaleNormal="100" workbookViewId="0">
      <pane ySplit="1" topLeftCell="A113" activePane="bottomLeft" state="frozen"/>
      <selection pane="bottomLeft" activeCell="I118" sqref="I118"/>
    </sheetView>
  </sheetViews>
  <sheetFormatPr defaultRowHeight="15.75" x14ac:dyDescent="0.25"/>
  <cols>
    <col min="1" max="1" width="5.375" style="245" customWidth="1"/>
    <col min="2" max="2" width="5.375" style="245" hidden="1" customWidth="1"/>
    <col min="3" max="3" width="10.125" style="245" customWidth="1"/>
    <col min="4" max="4" width="23.375" style="245" customWidth="1"/>
    <col min="5" max="5" width="15.375" style="246" customWidth="1"/>
    <col min="6" max="6" width="24.625" style="259" customWidth="1"/>
    <col min="7" max="8" width="7.125" style="62" customWidth="1"/>
    <col min="9" max="9" width="7.125" style="260" customWidth="1"/>
    <col min="10" max="10" width="6.75" style="259" customWidth="1"/>
    <col min="11" max="12" width="6.625" style="245" customWidth="1"/>
    <col min="13" max="13" width="13.375" customWidth="1"/>
    <col min="14" max="14" width="7.75" customWidth="1"/>
    <col min="15" max="15" width="10.625" customWidth="1"/>
    <col min="16" max="16" width="11.375" customWidth="1"/>
    <col min="17" max="17" width="7.625" customWidth="1"/>
    <col min="18" max="18" width="10.5" customWidth="1"/>
    <col min="19" max="19" width="11.375" customWidth="1"/>
    <col min="20" max="20" width="7.625" customWidth="1"/>
    <col min="21" max="21" width="10.5" customWidth="1"/>
    <col min="22" max="22" width="11.625" customWidth="1"/>
    <col min="23" max="23" width="13.25" customWidth="1"/>
    <col min="24" max="24" width="12.75" customWidth="1"/>
    <col min="25" max="25" width="10.625" customWidth="1"/>
    <col min="26" max="26" width="12.125" customWidth="1"/>
    <col min="27" max="30" width="11.375" customWidth="1"/>
    <col min="31" max="31" width="13.25" customWidth="1"/>
    <col min="32" max="33" width="13.25" style="267" customWidth="1"/>
    <col min="34" max="34" width="8.125" style="260" customWidth="1"/>
    <col min="35" max="35" width="13.25" customWidth="1"/>
    <col min="36" max="36" width="13.125" customWidth="1"/>
    <col min="37" max="37" width="13.25" customWidth="1"/>
    <col min="38" max="38" width="13.125" customWidth="1"/>
  </cols>
  <sheetData>
    <row r="1" spans="1:42" ht="96" customHeight="1" thickBot="1" x14ac:dyDescent="0.3">
      <c r="A1" s="140" t="s">
        <v>60</v>
      </c>
      <c r="B1" s="141"/>
      <c r="C1" s="142" t="s">
        <v>88</v>
      </c>
      <c r="D1" s="141" t="s">
        <v>75</v>
      </c>
      <c r="E1" s="143" t="s">
        <v>59</v>
      </c>
      <c r="F1" s="143" t="s">
        <v>58</v>
      </c>
      <c r="G1" s="144" t="s">
        <v>157</v>
      </c>
      <c r="H1" s="144" t="s">
        <v>158</v>
      </c>
      <c r="I1" s="144" t="s">
        <v>159</v>
      </c>
      <c r="J1" s="33" t="s">
        <v>160</v>
      </c>
      <c r="K1" s="145" t="s">
        <v>77</v>
      </c>
      <c r="L1" s="145" t="s">
        <v>161</v>
      </c>
      <c r="M1" s="33" t="s">
        <v>62</v>
      </c>
      <c r="N1" s="146" t="s">
        <v>74</v>
      </c>
      <c r="O1" s="146" t="s">
        <v>72</v>
      </c>
      <c r="P1" s="146" t="s">
        <v>162</v>
      </c>
      <c r="Q1" s="147" t="s">
        <v>163</v>
      </c>
      <c r="R1" s="147" t="s">
        <v>164</v>
      </c>
      <c r="S1" s="147" t="s">
        <v>165</v>
      </c>
      <c r="T1" s="148" t="s">
        <v>166</v>
      </c>
      <c r="U1" s="148" t="s">
        <v>167</v>
      </c>
      <c r="V1" s="148" t="s">
        <v>168</v>
      </c>
      <c r="W1" s="149" t="s">
        <v>80</v>
      </c>
      <c r="X1" s="148" t="s">
        <v>169</v>
      </c>
      <c r="Y1" s="148" t="s">
        <v>170</v>
      </c>
      <c r="Z1" s="148" t="s">
        <v>162</v>
      </c>
      <c r="AA1" s="148" t="s">
        <v>171</v>
      </c>
      <c r="AB1" s="148" t="s">
        <v>165</v>
      </c>
      <c r="AC1" s="148" t="s">
        <v>172</v>
      </c>
      <c r="AD1" s="148" t="s">
        <v>168</v>
      </c>
      <c r="AE1" s="150" t="s">
        <v>173</v>
      </c>
      <c r="AF1" s="151" t="s">
        <v>174</v>
      </c>
      <c r="AG1" s="151" t="s">
        <v>175</v>
      </c>
      <c r="AH1" s="144" t="s">
        <v>176</v>
      </c>
      <c r="AI1" s="146" t="s">
        <v>78</v>
      </c>
      <c r="AJ1" s="152" t="s">
        <v>79</v>
      </c>
      <c r="AK1" s="152" t="s">
        <v>177</v>
      </c>
      <c r="AL1" s="153" t="s">
        <v>178</v>
      </c>
      <c r="AM1">
        <v>2</v>
      </c>
      <c r="AN1" s="154">
        <f>SUM('[1]Elenco attività ACI'!D37)</f>
        <v>52.47</v>
      </c>
      <c r="AO1" s="154">
        <f>SUM('[1]Elenco attività ACI'!D38)</f>
        <v>17.55</v>
      </c>
      <c r="AP1" s="154">
        <f>SUM(AN1:AO1)</f>
        <v>70.02</v>
      </c>
    </row>
    <row r="2" spans="1:42" x14ac:dyDescent="0.25">
      <c r="A2" s="155">
        <v>1</v>
      </c>
      <c r="B2" s="156">
        <v>1</v>
      </c>
      <c r="C2" s="156" t="s">
        <v>179</v>
      </c>
      <c r="D2" s="157" t="s">
        <v>180</v>
      </c>
      <c r="E2" s="158" t="s">
        <v>44</v>
      </c>
      <c r="F2" s="158" t="s">
        <v>181</v>
      </c>
      <c r="G2" s="159">
        <f>SUM('[1]determ. costi visite'!AB128:AB146)</f>
        <v>19</v>
      </c>
      <c r="H2" s="159">
        <f>SUM('[1]determ. costi visite'!V851)</f>
        <v>1</v>
      </c>
      <c r="I2" s="160">
        <f t="shared" ref="I2:I9" si="0">SUM(G2+H2)</f>
        <v>20</v>
      </c>
      <c r="J2" s="161">
        <v>1</v>
      </c>
      <c r="K2" s="161" t="s">
        <v>69</v>
      </c>
      <c r="L2" s="161"/>
      <c r="M2" s="34">
        <f>SUM('Elenco attività ACI'!D3)</f>
        <v>250.22</v>
      </c>
      <c r="N2" s="162"/>
      <c r="O2" s="163">
        <f>SUM('Elenco attività ACI'!D7)</f>
        <v>8.4700000000000006</v>
      </c>
      <c r="P2" s="163">
        <f t="shared" ref="P2:P33" si="1">SUM(N2*O2)</f>
        <v>0</v>
      </c>
      <c r="Q2" s="164"/>
      <c r="R2" s="165">
        <f>SUM('Elenco attività ACI'!D12)</f>
        <v>9.8800000000000008</v>
      </c>
      <c r="S2" s="166">
        <f t="shared" ref="S2:S65" si="2">SUM(Q2*R2)</f>
        <v>0</v>
      </c>
      <c r="T2" s="167"/>
      <c r="U2" s="168">
        <f>SUM('Elenco attività ACI'!D14)</f>
        <v>6.92</v>
      </c>
      <c r="V2" s="168">
        <f>SUM(T2)*U2</f>
        <v>0</v>
      </c>
      <c r="W2" s="169">
        <f>SUM(M2+P2+S2+V2)</f>
        <v>250.22</v>
      </c>
      <c r="X2" s="170">
        <f>SUM('Elenco attività ACI'!D18)</f>
        <v>125.11</v>
      </c>
      <c r="Y2" s="168">
        <f>SUM('Elenco attività ACI'!D22)</f>
        <v>5.1100000000000003</v>
      </c>
      <c r="Z2" s="170">
        <f t="shared" ref="Z2:Z33" si="3">SUM(N2*Y2)</f>
        <v>0</v>
      </c>
      <c r="AA2" s="168">
        <f>SUM('Elenco attività ACI'!D27)</f>
        <v>5.1100000000000003</v>
      </c>
      <c r="AB2" s="168">
        <f t="shared" ref="AB2:AB33" si="4">SUM(Q2*AA2)</f>
        <v>0</v>
      </c>
      <c r="AC2" s="168">
        <f>SUM('Elenco attività ACI'!D29)</f>
        <v>3.8</v>
      </c>
      <c r="AD2" s="168">
        <f>SUM(T2)*AC2</f>
        <v>0</v>
      </c>
      <c r="AE2" s="170">
        <f>SUM(X2+Z2+AB2+AD2)</f>
        <v>125.11</v>
      </c>
      <c r="AF2" s="166">
        <f>SUM(W2+AE2)</f>
        <v>375.33</v>
      </c>
      <c r="AG2" s="166">
        <f t="shared" ref="AG2:AG33" si="5">SUM(AF2)*$AM$1</f>
        <v>750.66</v>
      </c>
      <c r="AH2" s="171">
        <f>SUM('[1]Costi misura'!Q2:Q3)</f>
        <v>20</v>
      </c>
      <c r="AI2" s="163">
        <f>SUM(AH2)*$AN$1</f>
        <v>1049.4000000000001</v>
      </c>
      <c r="AJ2" s="163">
        <f>SUM(AH2)*$AO$1</f>
        <v>351</v>
      </c>
      <c r="AK2" s="163">
        <f t="shared" ref="AK2:AK65" si="6">SUM(AI2+AJ2)</f>
        <v>1400.4</v>
      </c>
      <c r="AL2" s="172">
        <f t="shared" ref="AL2:AL65" si="7">SUM(AG2+AK2)</f>
        <v>2151.06</v>
      </c>
    </row>
    <row r="3" spans="1:42" ht="17.25" customHeight="1" x14ac:dyDescent="0.25">
      <c r="A3" s="173">
        <f>SUM(A2+1)</f>
        <v>2</v>
      </c>
      <c r="B3" s="156">
        <v>1</v>
      </c>
      <c r="C3" s="156" t="s">
        <v>179</v>
      </c>
      <c r="D3" s="157" t="s">
        <v>180</v>
      </c>
      <c r="E3" s="174" t="s">
        <v>44</v>
      </c>
      <c r="F3" s="158" t="s">
        <v>65</v>
      </c>
      <c r="G3" s="159">
        <f>SUM('[1]determ. costi visite'!AB216:AB245)</f>
        <v>30</v>
      </c>
      <c r="H3" s="159">
        <f>SUM('[1]determ. costi visite'!T857)</f>
        <v>1</v>
      </c>
      <c r="I3" s="160">
        <f t="shared" si="0"/>
        <v>31</v>
      </c>
      <c r="J3" s="161" t="s">
        <v>69</v>
      </c>
      <c r="K3" s="161">
        <v>1</v>
      </c>
      <c r="L3" s="161"/>
      <c r="M3" s="34">
        <f>SUM('Elenco attività ACI'!$D$3)</f>
        <v>250.22</v>
      </c>
      <c r="N3" s="162">
        <v>11</v>
      </c>
      <c r="O3" s="163">
        <f>SUM('Elenco attività ACI'!$D$7)</f>
        <v>8.4700000000000006</v>
      </c>
      <c r="P3" s="163">
        <f t="shared" si="1"/>
        <v>93.17</v>
      </c>
      <c r="Q3" s="164"/>
      <c r="R3" s="165">
        <f>SUM('Elenco attività ACI'!$D$12)</f>
        <v>9.8800000000000008</v>
      </c>
      <c r="S3" s="166">
        <f t="shared" si="2"/>
        <v>0</v>
      </c>
      <c r="T3" s="167"/>
      <c r="U3" s="168">
        <f>SUM('Elenco attività ACI'!$D$14)</f>
        <v>6.92</v>
      </c>
      <c r="V3" s="168">
        <f>SUM(T3)*U3</f>
        <v>0</v>
      </c>
      <c r="W3" s="169">
        <f>SUM(M3+P3+S3+V3)</f>
        <v>343.39</v>
      </c>
      <c r="X3" s="170">
        <f>SUM('Elenco attività ACI'!$D$18)</f>
        <v>125.11</v>
      </c>
      <c r="Y3" s="168">
        <f>SUM('Elenco attività ACI'!$D$22)</f>
        <v>5.1100000000000003</v>
      </c>
      <c r="Z3" s="170">
        <f t="shared" si="3"/>
        <v>56.21</v>
      </c>
      <c r="AA3" s="168">
        <f>SUM('Elenco attività ACI'!$D$27)</f>
        <v>5.1100000000000003</v>
      </c>
      <c r="AB3" s="168">
        <f t="shared" si="4"/>
        <v>0</v>
      </c>
      <c r="AC3" s="168">
        <f>SUM('Elenco attività ACI'!$D$29)</f>
        <v>3.8</v>
      </c>
      <c r="AD3" s="168">
        <f t="shared" ref="AD3:AD66" si="8">SUM(T3)*AC3</f>
        <v>0</v>
      </c>
      <c r="AE3" s="170">
        <f>SUM(X3+Z3+AB3+AD2)</f>
        <v>181.32</v>
      </c>
      <c r="AF3" s="166">
        <f>SUM(W3+AE3)</f>
        <v>524.71</v>
      </c>
      <c r="AG3" s="166">
        <f t="shared" si="5"/>
        <v>1049.42</v>
      </c>
      <c r="AH3" s="171">
        <f>SUM('[1]Costi misura'!Q4:Q5)</f>
        <v>31</v>
      </c>
      <c r="AI3" s="163">
        <f>SUM(AH3)*$AN$1</f>
        <v>1626.57</v>
      </c>
      <c r="AJ3" s="163">
        <f>SUM(AH3)*$AO$1</f>
        <v>544.05000000000007</v>
      </c>
      <c r="AK3" s="163">
        <f t="shared" si="6"/>
        <v>2170.62</v>
      </c>
      <c r="AL3" s="172">
        <f t="shared" si="7"/>
        <v>3220.04</v>
      </c>
    </row>
    <row r="4" spans="1:42" x14ac:dyDescent="0.25">
      <c r="A4" s="173">
        <f t="shared" ref="A4:A10" si="9">SUM(A3)+1</f>
        <v>3</v>
      </c>
      <c r="B4" s="156">
        <v>1</v>
      </c>
      <c r="C4" s="156" t="s">
        <v>179</v>
      </c>
      <c r="D4" s="157" t="s">
        <v>180</v>
      </c>
      <c r="E4" s="174" t="s">
        <v>44</v>
      </c>
      <c r="F4" s="158" t="s">
        <v>46</v>
      </c>
      <c r="G4" s="159">
        <f>SUM('[1]determ. costi visite'!AB357:AB366)</f>
        <v>10</v>
      </c>
      <c r="H4" s="159">
        <f>SUM('[1]determ. costi visite'!T866)</f>
        <v>1</v>
      </c>
      <c r="I4" s="160">
        <f t="shared" si="0"/>
        <v>11</v>
      </c>
      <c r="J4" s="161">
        <v>1</v>
      </c>
      <c r="K4" s="161" t="s">
        <v>69</v>
      </c>
      <c r="L4" s="161"/>
      <c r="M4" s="34">
        <f>SUM('Elenco attività ACI'!$D$3)</f>
        <v>250.22</v>
      </c>
      <c r="N4" s="163"/>
      <c r="O4" s="163">
        <f>SUM('Elenco attività ACI'!$D$7)</f>
        <v>8.4700000000000006</v>
      </c>
      <c r="P4" s="163">
        <f t="shared" si="1"/>
        <v>0</v>
      </c>
      <c r="Q4" s="164"/>
      <c r="R4" s="165">
        <f>SUM('Elenco attività ACI'!$D$12)</f>
        <v>9.8800000000000008</v>
      </c>
      <c r="S4" s="166">
        <f t="shared" si="2"/>
        <v>0</v>
      </c>
      <c r="T4" s="167"/>
      <c r="U4" s="168">
        <f>SUM('Elenco attività ACI'!$D$14)</f>
        <v>6.92</v>
      </c>
      <c r="V4" s="168">
        <f t="shared" ref="V4:V67" si="10">SUM(T4)*U4</f>
        <v>0</v>
      </c>
      <c r="W4" s="169">
        <f t="shared" ref="W4:W67" si="11">SUM(M4+P4+S4+V4)</f>
        <v>250.22</v>
      </c>
      <c r="X4" s="170">
        <f>SUM('Elenco attività ACI'!$D$18)</f>
        <v>125.11</v>
      </c>
      <c r="Y4" s="168">
        <f>SUM('Elenco attività ACI'!$D$22)</f>
        <v>5.1100000000000003</v>
      </c>
      <c r="Z4" s="170">
        <f t="shared" si="3"/>
        <v>0</v>
      </c>
      <c r="AA4" s="168">
        <f>SUM('Elenco attività ACI'!$D$27)</f>
        <v>5.1100000000000003</v>
      </c>
      <c r="AB4" s="168">
        <f t="shared" si="4"/>
        <v>0</v>
      </c>
      <c r="AC4" s="168">
        <f>SUM('Elenco attività ACI'!$D$29)</f>
        <v>3.8</v>
      </c>
      <c r="AD4" s="168">
        <f t="shared" si="8"/>
        <v>0</v>
      </c>
      <c r="AE4" s="170">
        <f t="shared" ref="AE4:AE67" si="12">SUM(X4+Z4+AB4+AD3)</f>
        <v>125.11</v>
      </c>
      <c r="AF4" s="166">
        <f t="shared" ref="AF4:AF67" si="13">SUM(W4+AE4)</f>
        <v>375.33</v>
      </c>
      <c r="AG4" s="166">
        <f t="shared" si="5"/>
        <v>750.66</v>
      </c>
      <c r="AH4" s="171">
        <f>SUM('[1]Costi misura'!Q6:Q7)</f>
        <v>11</v>
      </c>
      <c r="AI4" s="163">
        <f t="shared" ref="AI4:AI67" si="14">SUM(AH4)*$AN$1</f>
        <v>577.16999999999996</v>
      </c>
      <c r="AJ4" s="163">
        <f t="shared" ref="AJ4:AJ67" si="15">SUM(AH4)*$AO$1</f>
        <v>193.05</v>
      </c>
      <c r="AK4" s="163">
        <f t="shared" si="6"/>
        <v>770.22</v>
      </c>
      <c r="AL4" s="172">
        <f t="shared" si="7"/>
        <v>1520.88</v>
      </c>
    </row>
    <row r="5" spans="1:42" x14ac:dyDescent="0.25">
      <c r="A5" s="173">
        <f t="shared" si="9"/>
        <v>4</v>
      </c>
      <c r="B5" s="156">
        <v>1</v>
      </c>
      <c r="C5" s="156" t="s">
        <v>179</v>
      </c>
      <c r="D5" s="157" t="s">
        <v>180</v>
      </c>
      <c r="E5" s="174" t="s">
        <v>44</v>
      </c>
      <c r="F5" s="158" t="s">
        <v>45</v>
      </c>
      <c r="G5" s="159">
        <f>SUM('[1]determ. costi visite'!AB747:AB757)</f>
        <v>11</v>
      </c>
      <c r="H5" s="159">
        <f>SUM('[1]determ. costi visite'!T887)</f>
        <v>1</v>
      </c>
      <c r="I5" s="160">
        <f t="shared" si="0"/>
        <v>12</v>
      </c>
      <c r="J5" s="161">
        <v>1</v>
      </c>
      <c r="K5" s="161" t="s">
        <v>69</v>
      </c>
      <c r="L5" s="161"/>
      <c r="M5" s="34">
        <f>SUM('Elenco attività ACI'!$D$3)</f>
        <v>250.22</v>
      </c>
      <c r="N5" s="163"/>
      <c r="O5" s="163">
        <f>SUM('Elenco attività ACI'!$D$7)</f>
        <v>8.4700000000000006</v>
      </c>
      <c r="P5" s="163">
        <f t="shared" si="1"/>
        <v>0</v>
      </c>
      <c r="Q5" s="164"/>
      <c r="R5" s="165">
        <f>SUM('Elenco attività ACI'!$D$12)</f>
        <v>9.8800000000000008</v>
      </c>
      <c r="S5" s="166">
        <f t="shared" si="2"/>
        <v>0</v>
      </c>
      <c r="T5" s="167"/>
      <c r="U5" s="168">
        <f>SUM('Elenco attività ACI'!$D$14)</f>
        <v>6.92</v>
      </c>
      <c r="V5" s="168">
        <f t="shared" si="10"/>
        <v>0</v>
      </c>
      <c r="W5" s="169">
        <f t="shared" si="11"/>
        <v>250.22</v>
      </c>
      <c r="X5" s="170">
        <f>SUM('Elenco attività ACI'!$D$18)</f>
        <v>125.11</v>
      </c>
      <c r="Y5" s="168">
        <f>SUM('Elenco attività ACI'!$D$22)</f>
        <v>5.1100000000000003</v>
      </c>
      <c r="Z5" s="170">
        <f t="shared" si="3"/>
        <v>0</v>
      </c>
      <c r="AA5" s="168">
        <f>SUM('Elenco attività ACI'!$D$27)</f>
        <v>5.1100000000000003</v>
      </c>
      <c r="AB5" s="168">
        <f t="shared" si="4"/>
        <v>0</v>
      </c>
      <c r="AC5" s="168">
        <f>SUM('Elenco attività ACI'!$D$29)</f>
        <v>3.8</v>
      </c>
      <c r="AD5" s="168">
        <f t="shared" si="8"/>
        <v>0</v>
      </c>
      <c r="AE5" s="170">
        <f t="shared" si="12"/>
        <v>125.11</v>
      </c>
      <c r="AF5" s="166">
        <f t="shared" si="13"/>
        <v>375.33</v>
      </c>
      <c r="AG5" s="166">
        <f t="shared" si="5"/>
        <v>750.66</v>
      </c>
      <c r="AH5" s="171">
        <f>SUM('[1]Costi misura'!Q8:Q9)</f>
        <v>12</v>
      </c>
      <c r="AI5" s="163">
        <f t="shared" si="14"/>
        <v>629.64</v>
      </c>
      <c r="AJ5" s="163">
        <f t="shared" si="15"/>
        <v>210.60000000000002</v>
      </c>
      <c r="AK5" s="163">
        <f t="shared" si="6"/>
        <v>840.24</v>
      </c>
      <c r="AL5" s="172">
        <f t="shared" si="7"/>
        <v>1590.9</v>
      </c>
    </row>
    <row r="6" spans="1:42" s="187" customFormat="1" ht="15.75" customHeight="1" x14ac:dyDescent="0.25">
      <c r="A6" s="175">
        <f t="shared" si="9"/>
        <v>5</v>
      </c>
      <c r="B6" s="176">
        <v>1</v>
      </c>
      <c r="C6" s="156" t="s">
        <v>179</v>
      </c>
      <c r="D6" s="157" t="s">
        <v>182</v>
      </c>
      <c r="E6" s="177" t="s">
        <v>37</v>
      </c>
      <c r="F6" s="158" t="s">
        <v>66</v>
      </c>
      <c r="G6" s="178">
        <f>SUM('[1]determ. costi visite'!AB509:AB529)</f>
        <v>21</v>
      </c>
      <c r="H6" s="178">
        <f>SUM('[1]determ. costi visite'!T876)</f>
        <v>1</v>
      </c>
      <c r="I6" s="160">
        <f t="shared" si="0"/>
        <v>22</v>
      </c>
      <c r="J6" s="161" t="s">
        <v>69</v>
      </c>
      <c r="K6" s="161">
        <v>1</v>
      </c>
      <c r="L6" s="179"/>
      <c r="M6" s="34">
        <f>SUM('Elenco attività ACI'!$D$3)</f>
        <v>250.22</v>
      </c>
      <c r="N6" s="180">
        <v>2</v>
      </c>
      <c r="O6" s="163">
        <f>SUM('Elenco attività ACI'!$D$7)</f>
        <v>8.4700000000000006</v>
      </c>
      <c r="P6" s="181">
        <f t="shared" si="1"/>
        <v>16.940000000000001</v>
      </c>
      <c r="Q6" s="182"/>
      <c r="R6" s="165">
        <f>SUM('Elenco attività ACI'!$D$12)</f>
        <v>9.8800000000000008</v>
      </c>
      <c r="S6" s="183">
        <f t="shared" si="2"/>
        <v>0</v>
      </c>
      <c r="T6" s="184"/>
      <c r="U6" s="168">
        <f>SUM('Elenco attività ACI'!$D$14)</f>
        <v>6.92</v>
      </c>
      <c r="V6" s="168">
        <f t="shared" si="10"/>
        <v>0</v>
      </c>
      <c r="W6" s="169">
        <f t="shared" si="11"/>
        <v>267.16000000000003</v>
      </c>
      <c r="X6" s="170">
        <f>SUM('Elenco attività ACI'!$D$18)</f>
        <v>125.11</v>
      </c>
      <c r="Y6" s="168">
        <f>SUM('Elenco attività ACI'!$D$22)</f>
        <v>5.1100000000000003</v>
      </c>
      <c r="Z6" s="185">
        <f t="shared" si="3"/>
        <v>10.220000000000001</v>
      </c>
      <c r="AA6" s="168">
        <f>SUM('Elenco attività ACI'!$D$27)</f>
        <v>5.1100000000000003</v>
      </c>
      <c r="AB6" s="186">
        <f t="shared" si="4"/>
        <v>0</v>
      </c>
      <c r="AC6" s="168">
        <f>SUM('Elenco attività ACI'!$D$29)</f>
        <v>3.8</v>
      </c>
      <c r="AD6" s="168">
        <f t="shared" si="8"/>
        <v>0</v>
      </c>
      <c r="AE6" s="170">
        <f t="shared" si="12"/>
        <v>135.33000000000001</v>
      </c>
      <c r="AF6" s="166">
        <f t="shared" si="13"/>
        <v>402.49</v>
      </c>
      <c r="AG6" s="166">
        <f t="shared" si="5"/>
        <v>804.98</v>
      </c>
      <c r="AH6" s="171">
        <f>SUM('[1]Costi misura'!Q10:Q11)</f>
        <v>21</v>
      </c>
      <c r="AI6" s="163">
        <f t="shared" si="14"/>
        <v>1101.8699999999999</v>
      </c>
      <c r="AJ6" s="163">
        <f t="shared" si="15"/>
        <v>368.55</v>
      </c>
      <c r="AK6" s="163">
        <f t="shared" si="6"/>
        <v>1470.4199999999998</v>
      </c>
      <c r="AL6" s="172">
        <f t="shared" si="7"/>
        <v>2275.3999999999996</v>
      </c>
    </row>
    <row r="7" spans="1:42" x14ac:dyDescent="0.25">
      <c r="A7" s="188">
        <f t="shared" si="9"/>
        <v>6</v>
      </c>
      <c r="B7" s="189">
        <v>1</v>
      </c>
      <c r="C7" s="156" t="s">
        <v>179</v>
      </c>
      <c r="D7" s="157" t="s">
        <v>182</v>
      </c>
      <c r="E7" s="177" t="s">
        <v>37</v>
      </c>
      <c r="F7" s="158" t="s">
        <v>39</v>
      </c>
      <c r="G7" s="159">
        <f>SUM('[1]determ. costi visite'!AB544:AB553)</f>
        <v>10</v>
      </c>
      <c r="H7" s="159">
        <f>SUM('[1]determ. costi visite'!T903)</f>
        <v>1</v>
      </c>
      <c r="I7" s="160">
        <f t="shared" si="0"/>
        <v>11</v>
      </c>
      <c r="J7" s="161">
        <v>1</v>
      </c>
      <c r="K7" s="161" t="s">
        <v>69</v>
      </c>
      <c r="L7" s="161"/>
      <c r="M7" s="34">
        <f>SUM('Elenco attività ACI'!$D$3)</f>
        <v>250.22</v>
      </c>
      <c r="N7" s="163"/>
      <c r="O7" s="163">
        <f>SUM('Elenco attività ACI'!$D$7)</f>
        <v>8.4700000000000006</v>
      </c>
      <c r="P7" s="163">
        <f t="shared" si="1"/>
        <v>0</v>
      </c>
      <c r="Q7" s="164"/>
      <c r="R7" s="165">
        <f>SUM('Elenco attività ACI'!$D$12)</f>
        <v>9.8800000000000008</v>
      </c>
      <c r="S7" s="166">
        <f t="shared" si="2"/>
        <v>0</v>
      </c>
      <c r="T7" s="167"/>
      <c r="U7" s="168">
        <f>SUM('Elenco attività ACI'!$D$14)</f>
        <v>6.92</v>
      </c>
      <c r="V7" s="168">
        <f t="shared" si="10"/>
        <v>0</v>
      </c>
      <c r="W7" s="169">
        <f t="shared" si="11"/>
        <v>250.22</v>
      </c>
      <c r="X7" s="170">
        <f>SUM('Elenco attività ACI'!$D$18)</f>
        <v>125.11</v>
      </c>
      <c r="Y7" s="168">
        <f>SUM('Elenco attività ACI'!$D$22)</f>
        <v>5.1100000000000003</v>
      </c>
      <c r="Z7" s="170">
        <f t="shared" si="3"/>
        <v>0</v>
      </c>
      <c r="AA7" s="168">
        <f>SUM('Elenco attività ACI'!$D$27)</f>
        <v>5.1100000000000003</v>
      </c>
      <c r="AB7" s="168">
        <f t="shared" si="4"/>
        <v>0</v>
      </c>
      <c r="AC7" s="168">
        <f>SUM('Elenco attività ACI'!$D$29)</f>
        <v>3.8</v>
      </c>
      <c r="AD7" s="168">
        <f t="shared" si="8"/>
        <v>0</v>
      </c>
      <c r="AE7" s="170">
        <f t="shared" si="12"/>
        <v>125.11</v>
      </c>
      <c r="AF7" s="166">
        <f t="shared" si="13"/>
        <v>375.33</v>
      </c>
      <c r="AG7" s="166">
        <f t="shared" si="5"/>
        <v>750.66</v>
      </c>
      <c r="AH7" s="171">
        <f>SUM('[1]Costi misura'!Q12:Q13)</f>
        <v>11</v>
      </c>
      <c r="AI7" s="163">
        <f t="shared" si="14"/>
        <v>577.16999999999996</v>
      </c>
      <c r="AJ7" s="163">
        <f t="shared" si="15"/>
        <v>193.05</v>
      </c>
      <c r="AK7" s="163">
        <f t="shared" si="6"/>
        <v>770.22</v>
      </c>
      <c r="AL7" s="172">
        <f t="shared" si="7"/>
        <v>1520.88</v>
      </c>
    </row>
    <row r="8" spans="1:42" x14ac:dyDescent="0.25">
      <c r="A8" s="188">
        <f t="shared" si="9"/>
        <v>7</v>
      </c>
      <c r="B8" s="189">
        <v>1</v>
      </c>
      <c r="C8" s="156" t="s">
        <v>179</v>
      </c>
      <c r="D8" s="157" t="s">
        <v>182</v>
      </c>
      <c r="E8" s="177" t="s">
        <v>37</v>
      </c>
      <c r="F8" s="158" t="s">
        <v>38</v>
      </c>
      <c r="G8" s="159">
        <f>SUM('[1]determ. costi visite'!AB1948:AB1954)</f>
        <v>7</v>
      </c>
      <c r="H8" s="159">
        <f>SUM('[1]determ. costi visite'!T919)</f>
        <v>1</v>
      </c>
      <c r="I8" s="160">
        <f t="shared" si="0"/>
        <v>8</v>
      </c>
      <c r="J8" s="161">
        <v>1</v>
      </c>
      <c r="K8" s="161" t="s">
        <v>69</v>
      </c>
      <c r="L8" s="161"/>
      <c r="M8" s="34">
        <f>SUM('Elenco attività ACI'!$D$3)</f>
        <v>250.22</v>
      </c>
      <c r="N8" s="163"/>
      <c r="O8" s="163">
        <f>SUM('Elenco attività ACI'!$D$7)</f>
        <v>8.4700000000000006</v>
      </c>
      <c r="P8" s="163">
        <f t="shared" si="1"/>
        <v>0</v>
      </c>
      <c r="Q8" s="164"/>
      <c r="R8" s="165">
        <f>SUM('Elenco attività ACI'!$D$12)</f>
        <v>9.8800000000000008</v>
      </c>
      <c r="S8" s="166">
        <f t="shared" si="2"/>
        <v>0</v>
      </c>
      <c r="T8" s="167"/>
      <c r="U8" s="168">
        <f>SUM('Elenco attività ACI'!$D$14)</f>
        <v>6.92</v>
      </c>
      <c r="V8" s="168">
        <f t="shared" si="10"/>
        <v>0</v>
      </c>
      <c r="W8" s="169">
        <f t="shared" si="11"/>
        <v>250.22</v>
      </c>
      <c r="X8" s="170">
        <f>SUM('Elenco attività ACI'!$D$18)</f>
        <v>125.11</v>
      </c>
      <c r="Y8" s="168">
        <f>SUM('Elenco attività ACI'!$D$22)</f>
        <v>5.1100000000000003</v>
      </c>
      <c r="Z8" s="170">
        <f t="shared" si="3"/>
        <v>0</v>
      </c>
      <c r="AA8" s="168">
        <f>SUM('Elenco attività ACI'!$D$27)</f>
        <v>5.1100000000000003</v>
      </c>
      <c r="AB8" s="168">
        <f t="shared" si="4"/>
        <v>0</v>
      </c>
      <c r="AC8" s="168">
        <f>SUM('Elenco attività ACI'!$D$29)</f>
        <v>3.8</v>
      </c>
      <c r="AD8" s="168">
        <f t="shared" si="8"/>
        <v>0</v>
      </c>
      <c r="AE8" s="170">
        <f t="shared" si="12"/>
        <v>125.11</v>
      </c>
      <c r="AF8" s="166">
        <f t="shared" si="13"/>
        <v>375.33</v>
      </c>
      <c r="AG8" s="166">
        <f t="shared" si="5"/>
        <v>750.66</v>
      </c>
      <c r="AH8" s="171">
        <f>SUM('[1]Costi misura'!Q14:Q15)</f>
        <v>6</v>
      </c>
      <c r="AI8" s="163">
        <f t="shared" si="14"/>
        <v>314.82</v>
      </c>
      <c r="AJ8" s="163">
        <f t="shared" si="15"/>
        <v>105.30000000000001</v>
      </c>
      <c r="AK8" s="163">
        <f t="shared" si="6"/>
        <v>420.12</v>
      </c>
      <c r="AL8" s="172">
        <f t="shared" si="7"/>
        <v>1170.78</v>
      </c>
    </row>
    <row r="9" spans="1:42" x14ac:dyDescent="0.25">
      <c r="A9" s="188">
        <f t="shared" si="9"/>
        <v>8</v>
      </c>
      <c r="B9" s="189">
        <v>1</v>
      </c>
      <c r="C9" s="156" t="s">
        <v>179</v>
      </c>
      <c r="D9" s="157" t="s">
        <v>182</v>
      </c>
      <c r="E9" s="177" t="s">
        <v>37</v>
      </c>
      <c r="F9" s="158" t="s">
        <v>36</v>
      </c>
      <c r="G9" s="159">
        <f>SUM('[1]determ. costi visite'!AB1978:AB1984)</f>
        <v>7</v>
      </c>
      <c r="H9" s="190"/>
      <c r="I9" s="160">
        <f t="shared" si="0"/>
        <v>7</v>
      </c>
      <c r="J9" s="161">
        <v>1</v>
      </c>
      <c r="K9" s="161" t="s">
        <v>69</v>
      </c>
      <c r="L9" s="161"/>
      <c r="M9" s="34">
        <f>SUM('Elenco attività ACI'!$D$3)</f>
        <v>250.22</v>
      </c>
      <c r="N9" s="163"/>
      <c r="O9" s="163">
        <f>SUM('Elenco attività ACI'!$D$7)</f>
        <v>8.4700000000000006</v>
      </c>
      <c r="P9" s="163">
        <f t="shared" si="1"/>
        <v>0</v>
      </c>
      <c r="Q9" s="164"/>
      <c r="R9" s="165">
        <f>SUM('Elenco attività ACI'!$D$12)</f>
        <v>9.8800000000000008</v>
      </c>
      <c r="S9" s="166">
        <f t="shared" si="2"/>
        <v>0</v>
      </c>
      <c r="T9" s="167"/>
      <c r="U9" s="168">
        <f>SUM('Elenco attività ACI'!$D$14)</f>
        <v>6.92</v>
      </c>
      <c r="V9" s="168">
        <f t="shared" si="10"/>
        <v>0</v>
      </c>
      <c r="W9" s="169">
        <f t="shared" si="11"/>
        <v>250.22</v>
      </c>
      <c r="X9" s="170">
        <f>SUM('Elenco attività ACI'!$D$18)</f>
        <v>125.11</v>
      </c>
      <c r="Y9" s="168">
        <f>SUM('Elenco attività ACI'!$D$22)</f>
        <v>5.1100000000000003</v>
      </c>
      <c r="Z9" s="170">
        <f t="shared" si="3"/>
        <v>0</v>
      </c>
      <c r="AA9" s="168">
        <f>SUM('Elenco attività ACI'!$D$27)</f>
        <v>5.1100000000000003</v>
      </c>
      <c r="AB9" s="168">
        <f t="shared" si="4"/>
        <v>0</v>
      </c>
      <c r="AC9" s="168">
        <f>SUM('Elenco attività ACI'!$D$29)</f>
        <v>3.8</v>
      </c>
      <c r="AD9" s="168">
        <f t="shared" si="8"/>
        <v>0</v>
      </c>
      <c r="AE9" s="170">
        <f t="shared" si="12"/>
        <v>125.11</v>
      </c>
      <c r="AF9" s="166">
        <f t="shared" si="13"/>
        <v>375.33</v>
      </c>
      <c r="AG9" s="166">
        <f t="shared" si="5"/>
        <v>750.66</v>
      </c>
      <c r="AH9" s="171">
        <f>SUM('[1]Costi misura'!Q16)</f>
        <v>6</v>
      </c>
      <c r="AI9" s="163">
        <f t="shared" si="14"/>
        <v>314.82</v>
      </c>
      <c r="AJ9" s="163">
        <f t="shared" si="15"/>
        <v>105.30000000000001</v>
      </c>
      <c r="AK9" s="163">
        <f t="shared" si="6"/>
        <v>420.12</v>
      </c>
      <c r="AL9" s="172">
        <f t="shared" si="7"/>
        <v>1170.78</v>
      </c>
    </row>
    <row r="10" spans="1:42" x14ac:dyDescent="0.25">
      <c r="A10" s="188">
        <f t="shared" si="9"/>
        <v>9</v>
      </c>
      <c r="B10" s="189">
        <v>1</v>
      </c>
      <c r="C10" s="156" t="s">
        <v>179</v>
      </c>
      <c r="D10" s="157" t="s">
        <v>183</v>
      </c>
      <c r="E10" s="177" t="s">
        <v>44</v>
      </c>
      <c r="F10" s="158" t="s">
        <v>48</v>
      </c>
      <c r="G10" s="159">
        <f>SUM('[1]determ. costi visite'!AB608:AB617)</f>
        <v>10</v>
      </c>
      <c r="H10" s="190"/>
      <c r="I10" s="160">
        <f t="shared" ref="I10:I19" si="16">SUM(G10:H10)</f>
        <v>10</v>
      </c>
      <c r="J10" s="191">
        <v>1</v>
      </c>
      <c r="K10" s="161" t="s">
        <v>69</v>
      </c>
      <c r="L10" s="161"/>
      <c r="M10" s="34">
        <f>SUM('Elenco attività ACI'!$D$3)</f>
        <v>250.22</v>
      </c>
      <c r="N10" s="163"/>
      <c r="O10" s="163">
        <f>SUM('Elenco attività ACI'!$D$7)</f>
        <v>8.4700000000000006</v>
      </c>
      <c r="P10" s="163">
        <f t="shared" si="1"/>
        <v>0</v>
      </c>
      <c r="Q10" s="164"/>
      <c r="R10" s="165">
        <f>SUM('Elenco attività ACI'!$D$12)</f>
        <v>9.8800000000000008</v>
      </c>
      <c r="S10" s="166">
        <f t="shared" si="2"/>
        <v>0</v>
      </c>
      <c r="T10" s="167"/>
      <c r="U10" s="168">
        <f>SUM('Elenco attività ACI'!$D$14)</f>
        <v>6.92</v>
      </c>
      <c r="V10" s="168">
        <f t="shared" si="10"/>
        <v>0</v>
      </c>
      <c r="W10" s="169">
        <f t="shared" si="11"/>
        <v>250.22</v>
      </c>
      <c r="X10" s="170">
        <f>SUM('Elenco attività ACI'!$D$18)</f>
        <v>125.11</v>
      </c>
      <c r="Y10" s="168">
        <f>SUM('Elenco attività ACI'!$D$22)</f>
        <v>5.1100000000000003</v>
      </c>
      <c r="Z10" s="170">
        <f t="shared" si="3"/>
        <v>0</v>
      </c>
      <c r="AA10" s="168">
        <f>SUM('Elenco attività ACI'!$D$27)</f>
        <v>5.1100000000000003</v>
      </c>
      <c r="AB10" s="168">
        <f t="shared" si="4"/>
        <v>0</v>
      </c>
      <c r="AC10" s="168">
        <f>SUM('Elenco attività ACI'!$D$29)</f>
        <v>3.8</v>
      </c>
      <c r="AD10" s="168">
        <f t="shared" si="8"/>
        <v>0</v>
      </c>
      <c r="AE10" s="170">
        <f t="shared" si="12"/>
        <v>125.11</v>
      </c>
      <c r="AF10" s="166">
        <f t="shared" si="13"/>
        <v>375.33</v>
      </c>
      <c r="AG10" s="166">
        <f t="shared" si="5"/>
        <v>750.66</v>
      </c>
      <c r="AH10" s="171">
        <f>SUM('[1]Costi misura'!Q17)</f>
        <v>8</v>
      </c>
      <c r="AI10" s="163">
        <f t="shared" si="14"/>
        <v>419.76</v>
      </c>
      <c r="AJ10" s="163">
        <f t="shared" si="15"/>
        <v>140.4</v>
      </c>
      <c r="AK10" s="163">
        <f t="shared" si="6"/>
        <v>560.16</v>
      </c>
      <c r="AL10" s="172">
        <f t="shared" si="7"/>
        <v>1310.82</v>
      </c>
    </row>
    <row r="11" spans="1:42" x14ac:dyDescent="0.25">
      <c r="A11" s="173">
        <f>SUM(A10+1)</f>
        <v>10</v>
      </c>
      <c r="B11" s="156">
        <v>1</v>
      </c>
      <c r="C11" s="156" t="s">
        <v>179</v>
      </c>
      <c r="D11" s="157" t="s">
        <v>183</v>
      </c>
      <c r="E11" s="174" t="s">
        <v>44</v>
      </c>
      <c r="F11" s="158" t="s">
        <v>184</v>
      </c>
      <c r="G11" s="159">
        <f>SUM('[1]determ. costi visite'!AB654:AB732)</f>
        <v>79</v>
      </c>
      <c r="H11" s="190">
        <v>1</v>
      </c>
      <c r="I11" s="160">
        <f t="shared" si="16"/>
        <v>80</v>
      </c>
      <c r="J11" s="161" t="s">
        <v>69</v>
      </c>
      <c r="K11" s="161" t="s">
        <v>69</v>
      </c>
      <c r="L11" s="161">
        <v>1</v>
      </c>
      <c r="M11" s="34">
        <f>SUM('Elenco attività ACI'!$D$3)</f>
        <v>250.22</v>
      </c>
      <c r="N11" s="192">
        <v>30</v>
      </c>
      <c r="O11" s="163">
        <f>SUM('Elenco attività ACI'!$D$7)</f>
        <v>8.4700000000000006</v>
      </c>
      <c r="P11" s="163">
        <f t="shared" si="1"/>
        <v>254.10000000000002</v>
      </c>
      <c r="Q11" s="193">
        <v>30</v>
      </c>
      <c r="R11" s="165">
        <f>SUM('Elenco attività ACI'!$D$12)</f>
        <v>9.8800000000000008</v>
      </c>
      <c r="S11" s="166">
        <f t="shared" si="2"/>
        <v>296.40000000000003</v>
      </c>
      <c r="T11" s="194"/>
      <c r="U11" s="168">
        <f>SUM('Elenco attività ACI'!$D$14)</f>
        <v>6.92</v>
      </c>
      <c r="V11" s="168">
        <f t="shared" si="10"/>
        <v>0</v>
      </c>
      <c r="W11" s="169">
        <f t="shared" si="11"/>
        <v>800.72</v>
      </c>
      <c r="X11" s="170">
        <f>SUM('Elenco attività ACI'!$D$18)</f>
        <v>125.11</v>
      </c>
      <c r="Y11" s="168">
        <f>SUM('Elenco attività ACI'!$D$22)</f>
        <v>5.1100000000000003</v>
      </c>
      <c r="Z11" s="170">
        <f t="shared" si="3"/>
        <v>153.30000000000001</v>
      </c>
      <c r="AA11" s="168">
        <f>SUM('Elenco attività ACI'!$D$27)</f>
        <v>5.1100000000000003</v>
      </c>
      <c r="AB11" s="168">
        <f t="shared" si="4"/>
        <v>153.30000000000001</v>
      </c>
      <c r="AC11" s="168">
        <f>SUM('Elenco attività ACI'!$D$29)</f>
        <v>3.8</v>
      </c>
      <c r="AD11" s="168">
        <f t="shared" si="8"/>
        <v>0</v>
      </c>
      <c r="AE11" s="170">
        <f t="shared" si="12"/>
        <v>431.71000000000004</v>
      </c>
      <c r="AF11" s="166">
        <f t="shared" si="13"/>
        <v>1232.43</v>
      </c>
      <c r="AG11" s="166">
        <f t="shared" si="5"/>
        <v>2464.86</v>
      </c>
      <c r="AH11" s="171">
        <f>SUM('[1]Costi misura'!Q18:Q19)</f>
        <v>79</v>
      </c>
      <c r="AI11" s="163">
        <f t="shared" si="14"/>
        <v>4145.13</v>
      </c>
      <c r="AJ11" s="163">
        <f t="shared" si="15"/>
        <v>1386.45</v>
      </c>
      <c r="AK11" s="163">
        <f t="shared" si="6"/>
        <v>5531.58</v>
      </c>
      <c r="AL11" s="172">
        <f t="shared" si="7"/>
        <v>7996.4400000000005</v>
      </c>
    </row>
    <row r="12" spans="1:42" x14ac:dyDescent="0.25">
      <c r="A12" s="173">
        <f>SUM(A11+1)</f>
        <v>11</v>
      </c>
      <c r="B12" s="156">
        <v>1</v>
      </c>
      <c r="C12" s="156" t="s">
        <v>179</v>
      </c>
      <c r="D12" s="157" t="s">
        <v>183</v>
      </c>
      <c r="E12" s="195" t="s">
        <v>44</v>
      </c>
      <c r="F12" s="158" t="s">
        <v>43</v>
      </c>
      <c r="G12" s="196">
        <f>SUM('[1]determ. costi visite'!AB1147:AB1163)</f>
        <v>17</v>
      </c>
      <c r="H12" s="196">
        <f>SUM('[1]determ. costi visite'!T907)</f>
        <v>1</v>
      </c>
      <c r="I12" s="160">
        <f t="shared" si="16"/>
        <v>18</v>
      </c>
      <c r="J12" s="161">
        <v>1</v>
      </c>
      <c r="K12" s="161" t="s">
        <v>69</v>
      </c>
      <c r="L12" s="197"/>
      <c r="M12" s="34">
        <f>SUM('Elenco attività ACI'!D10)</f>
        <v>291.76</v>
      </c>
      <c r="N12" s="198"/>
      <c r="O12" s="163">
        <f>SUM('Elenco attività ACI'!$D$7)</f>
        <v>8.4700000000000006</v>
      </c>
      <c r="P12" s="163">
        <f t="shared" si="1"/>
        <v>0</v>
      </c>
      <c r="Q12" s="199"/>
      <c r="R12" s="165">
        <f>SUM('Elenco attività ACI'!$D$12)</f>
        <v>9.8800000000000008</v>
      </c>
      <c r="S12" s="166">
        <f t="shared" si="2"/>
        <v>0</v>
      </c>
      <c r="T12" s="200"/>
      <c r="U12" s="168">
        <f>SUM('Elenco attività ACI'!$D$14)</f>
        <v>6.92</v>
      </c>
      <c r="V12" s="168">
        <f t="shared" si="10"/>
        <v>0</v>
      </c>
      <c r="W12" s="169">
        <f t="shared" si="11"/>
        <v>291.76</v>
      </c>
      <c r="X12" s="170">
        <f>SUM('Elenco attività ACI'!$D$18)</f>
        <v>125.11</v>
      </c>
      <c r="Y12" s="168">
        <f>SUM('Elenco attività ACI'!$D$22)</f>
        <v>5.1100000000000003</v>
      </c>
      <c r="Z12" s="170">
        <f t="shared" si="3"/>
        <v>0</v>
      </c>
      <c r="AA12" s="168">
        <f>SUM('Elenco attività ACI'!$D$27)</f>
        <v>5.1100000000000003</v>
      </c>
      <c r="AB12" s="168">
        <f t="shared" si="4"/>
        <v>0</v>
      </c>
      <c r="AC12" s="168">
        <f>SUM('Elenco attività ACI'!$D$29)</f>
        <v>3.8</v>
      </c>
      <c r="AD12" s="168">
        <f t="shared" si="8"/>
        <v>0</v>
      </c>
      <c r="AE12" s="170">
        <f t="shared" si="12"/>
        <v>125.11</v>
      </c>
      <c r="AF12" s="166">
        <f t="shared" si="13"/>
        <v>416.87</v>
      </c>
      <c r="AG12" s="166">
        <f t="shared" si="5"/>
        <v>833.74</v>
      </c>
      <c r="AH12" s="171">
        <f>SUM('[1]Costi misura'!Q20:Q21)</f>
        <v>17</v>
      </c>
      <c r="AI12" s="163">
        <f t="shared" si="14"/>
        <v>891.99</v>
      </c>
      <c r="AJ12" s="163">
        <f t="shared" si="15"/>
        <v>298.35000000000002</v>
      </c>
      <c r="AK12" s="163">
        <f t="shared" si="6"/>
        <v>1190.3400000000001</v>
      </c>
      <c r="AL12" s="172">
        <f t="shared" si="7"/>
        <v>2024.0800000000002</v>
      </c>
    </row>
    <row r="13" spans="1:42" x14ac:dyDescent="0.25">
      <c r="A13" s="173">
        <f t="shared" ref="A13:A26" si="17">SUM(A12)+1</f>
        <v>12</v>
      </c>
      <c r="B13" s="156">
        <v>1</v>
      </c>
      <c r="C13" s="156" t="s">
        <v>179</v>
      </c>
      <c r="D13" s="157" t="s">
        <v>185</v>
      </c>
      <c r="E13" s="174" t="s">
        <v>52</v>
      </c>
      <c r="F13" s="158" t="s">
        <v>57</v>
      </c>
      <c r="G13" s="159">
        <f>SUM('[1]determ. costi visite'!AB12:AB22)</f>
        <v>11</v>
      </c>
      <c r="H13" s="159">
        <f>SUM('[1]determ. costi visite'!T843)</f>
        <v>1</v>
      </c>
      <c r="I13" s="160">
        <f t="shared" si="16"/>
        <v>12</v>
      </c>
      <c r="J13" s="161">
        <v>1</v>
      </c>
      <c r="K13" s="161" t="s">
        <v>69</v>
      </c>
      <c r="L13" s="161"/>
      <c r="M13" s="34">
        <f>SUM('Elenco attività ACI'!$D$3)</f>
        <v>250.22</v>
      </c>
      <c r="N13" s="163"/>
      <c r="O13" s="163">
        <f>SUM('Elenco attività ACI'!$D$7)</f>
        <v>8.4700000000000006</v>
      </c>
      <c r="P13" s="163">
        <f t="shared" si="1"/>
        <v>0</v>
      </c>
      <c r="Q13" s="199"/>
      <c r="R13" s="165">
        <f>SUM('Elenco attività ACI'!$D$12)</f>
        <v>9.8800000000000008</v>
      </c>
      <c r="S13" s="166">
        <f t="shared" si="2"/>
        <v>0</v>
      </c>
      <c r="T13" s="200"/>
      <c r="U13" s="168">
        <f>SUM('Elenco attività ACI'!$D$14)</f>
        <v>6.92</v>
      </c>
      <c r="V13" s="168">
        <f t="shared" si="10"/>
        <v>0</v>
      </c>
      <c r="W13" s="169">
        <f t="shared" si="11"/>
        <v>250.22</v>
      </c>
      <c r="X13" s="170">
        <f>SUM('Elenco attività ACI'!$D$18)</f>
        <v>125.11</v>
      </c>
      <c r="Y13" s="168">
        <f>SUM('Elenco attività ACI'!$D$22)</f>
        <v>5.1100000000000003</v>
      </c>
      <c r="Z13" s="170">
        <f t="shared" si="3"/>
        <v>0</v>
      </c>
      <c r="AA13" s="168">
        <f>SUM('Elenco attività ACI'!$D$27)</f>
        <v>5.1100000000000003</v>
      </c>
      <c r="AB13" s="168">
        <f t="shared" si="4"/>
        <v>0</v>
      </c>
      <c r="AC13" s="168">
        <f>SUM('Elenco attività ACI'!$D$29)</f>
        <v>3.8</v>
      </c>
      <c r="AD13" s="168">
        <f t="shared" si="8"/>
        <v>0</v>
      </c>
      <c r="AE13" s="170">
        <f t="shared" si="12"/>
        <v>125.11</v>
      </c>
      <c r="AF13" s="166">
        <f t="shared" si="13"/>
        <v>375.33</v>
      </c>
      <c r="AG13" s="166">
        <f t="shared" si="5"/>
        <v>750.66</v>
      </c>
      <c r="AH13" s="171">
        <f>SUM('[1]Costi misura'!Q22:Q23)</f>
        <v>12</v>
      </c>
      <c r="AI13" s="163">
        <f t="shared" si="14"/>
        <v>629.64</v>
      </c>
      <c r="AJ13" s="163">
        <f t="shared" si="15"/>
        <v>210.60000000000002</v>
      </c>
      <c r="AK13" s="163">
        <f t="shared" si="6"/>
        <v>840.24</v>
      </c>
      <c r="AL13" s="172">
        <f t="shared" si="7"/>
        <v>1590.9</v>
      </c>
    </row>
    <row r="14" spans="1:42" x14ac:dyDescent="0.25">
      <c r="A14" s="173">
        <f t="shared" si="17"/>
        <v>13</v>
      </c>
      <c r="B14" s="156">
        <v>1</v>
      </c>
      <c r="C14" s="156" t="s">
        <v>179</v>
      </c>
      <c r="D14" s="157" t="s">
        <v>185</v>
      </c>
      <c r="E14" s="174" t="s">
        <v>52</v>
      </c>
      <c r="F14" s="158" t="s">
        <v>56</v>
      </c>
      <c r="G14" s="201">
        <f>SUM('[1]determ. costi visite'!AB68:AB75)</f>
        <v>8</v>
      </c>
      <c r="H14" s="202"/>
      <c r="I14" s="160">
        <f t="shared" si="16"/>
        <v>8</v>
      </c>
      <c r="J14" s="161">
        <v>1</v>
      </c>
      <c r="K14" s="161" t="s">
        <v>69</v>
      </c>
      <c r="L14" s="161"/>
      <c r="M14" s="34">
        <f>SUM('Elenco attività ACI'!$D$3)</f>
        <v>250.22</v>
      </c>
      <c r="N14" s="203"/>
      <c r="O14" s="163">
        <f>SUM('Elenco attività ACI'!$D$7)</f>
        <v>8.4700000000000006</v>
      </c>
      <c r="P14" s="203">
        <f t="shared" si="1"/>
        <v>0</v>
      </c>
      <c r="Q14" s="204"/>
      <c r="R14" s="165">
        <f>SUM('Elenco attività ACI'!$D$12)</f>
        <v>9.8800000000000008</v>
      </c>
      <c r="S14" s="165">
        <f t="shared" si="2"/>
        <v>0</v>
      </c>
      <c r="T14" s="205"/>
      <c r="U14" s="168">
        <f>SUM('Elenco attività ACI'!$D$14)</f>
        <v>6.92</v>
      </c>
      <c r="V14" s="168">
        <f t="shared" si="10"/>
        <v>0</v>
      </c>
      <c r="W14" s="169">
        <f t="shared" si="11"/>
        <v>250.22</v>
      </c>
      <c r="X14" s="170">
        <f>SUM('Elenco attività ACI'!$D$18)</f>
        <v>125.11</v>
      </c>
      <c r="Y14" s="168">
        <f>SUM('Elenco attività ACI'!$D$22)</f>
        <v>5.1100000000000003</v>
      </c>
      <c r="Z14" s="168">
        <f t="shared" si="3"/>
        <v>0</v>
      </c>
      <c r="AA14" s="168">
        <f>SUM('Elenco attività ACI'!$D$27)</f>
        <v>5.1100000000000003</v>
      </c>
      <c r="AB14" s="168">
        <f t="shared" si="4"/>
        <v>0</v>
      </c>
      <c r="AC14" s="168">
        <f>SUM('Elenco attività ACI'!$D$29)</f>
        <v>3.8</v>
      </c>
      <c r="AD14" s="168">
        <f t="shared" si="8"/>
        <v>0</v>
      </c>
      <c r="AE14" s="170">
        <f t="shared" si="12"/>
        <v>125.11</v>
      </c>
      <c r="AF14" s="166">
        <f t="shared" si="13"/>
        <v>375.33</v>
      </c>
      <c r="AG14" s="166">
        <f t="shared" si="5"/>
        <v>750.66</v>
      </c>
      <c r="AH14" s="171">
        <f>SUM('[1]Costi misura'!Q24)</f>
        <v>7</v>
      </c>
      <c r="AI14" s="163">
        <f t="shared" si="14"/>
        <v>367.28999999999996</v>
      </c>
      <c r="AJ14" s="163">
        <f t="shared" si="15"/>
        <v>122.85000000000001</v>
      </c>
      <c r="AK14" s="163">
        <f t="shared" si="6"/>
        <v>490.14</v>
      </c>
      <c r="AL14" s="172">
        <f t="shared" si="7"/>
        <v>1240.8</v>
      </c>
    </row>
    <row r="15" spans="1:42" x14ac:dyDescent="0.25">
      <c r="A15" s="173">
        <f t="shared" si="17"/>
        <v>14</v>
      </c>
      <c r="B15" s="156">
        <v>1</v>
      </c>
      <c r="C15" s="156" t="s">
        <v>179</v>
      </c>
      <c r="D15" s="157" t="s">
        <v>185</v>
      </c>
      <c r="E15" s="174" t="s">
        <v>52</v>
      </c>
      <c r="F15" s="158" t="s">
        <v>55</v>
      </c>
      <c r="G15" s="159">
        <f>SUM('[1]determ. costi visite'!AB147:AB154)</f>
        <v>8</v>
      </c>
      <c r="H15" s="190"/>
      <c r="I15" s="160">
        <f t="shared" si="16"/>
        <v>8</v>
      </c>
      <c r="J15" s="161">
        <v>1</v>
      </c>
      <c r="K15" s="161" t="s">
        <v>69</v>
      </c>
      <c r="L15" s="161"/>
      <c r="M15" s="34">
        <f>SUM('Elenco attività ACI'!$D$3)</f>
        <v>250.22</v>
      </c>
      <c r="N15" s="163"/>
      <c r="O15" s="163">
        <f>SUM('Elenco attività ACI'!$D$7)</f>
        <v>8.4700000000000006</v>
      </c>
      <c r="P15" s="163">
        <f t="shared" si="1"/>
        <v>0</v>
      </c>
      <c r="Q15" s="199"/>
      <c r="R15" s="165">
        <f>SUM('Elenco attività ACI'!$D$12)</f>
        <v>9.8800000000000008</v>
      </c>
      <c r="S15" s="166">
        <f t="shared" si="2"/>
        <v>0</v>
      </c>
      <c r="T15" s="200"/>
      <c r="U15" s="168">
        <f>SUM('Elenco attività ACI'!$D$14)</f>
        <v>6.92</v>
      </c>
      <c r="V15" s="168">
        <f t="shared" si="10"/>
        <v>0</v>
      </c>
      <c r="W15" s="169">
        <f t="shared" si="11"/>
        <v>250.22</v>
      </c>
      <c r="X15" s="170">
        <f>SUM('Elenco attività ACI'!$D$18)</f>
        <v>125.11</v>
      </c>
      <c r="Y15" s="168">
        <f>SUM('Elenco attività ACI'!$D$22)</f>
        <v>5.1100000000000003</v>
      </c>
      <c r="Z15" s="170">
        <f t="shared" si="3"/>
        <v>0</v>
      </c>
      <c r="AA15" s="168">
        <f>SUM('Elenco attività ACI'!$D$27)</f>
        <v>5.1100000000000003</v>
      </c>
      <c r="AB15" s="168">
        <f t="shared" si="4"/>
        <v>0</v>
      </c>
      <c r="AC15" s="168">
        <f>SUM('Elenco attività ACI'!$D$29)</f>
        <v>3.8</v>
      </c>
      <c r="AD15" s="168">
        <f t="shared" si="8"/>
        <v>0</v>
      </c>
      <c r="AE15" s="170">
        <f t="shared" si="12"/>
        <v>125.11</v>
      </c>
      <c r="AF15" s="166">
        <f t="shared" si="13"/>
        <v>375.33</v>
      </c>
      <c r="AG15" s="166">
        <f t="shared" si="5"/>
        <v>750.66</v>
      </c>
      <c r="AH15" s="171">
        <f>SUM('[1]Costi misura'!Q25:Q26)</f>
        <v>8</v>
      </c>
      <c r="AI15" s="163">
        <f t="shared" si="14"/>
        <v>419.76</v>
      </c>
      <c r="AJ15" s="163">
        <f t="shared" si="15"/>
        <v>140.4</v>
      </c>
      <c r="AK15" s="163">
        <f t="shared" si="6"/>
        <v>560.16</v>
      </c>
      <c r="AL15" s="172">
        <f t="shared" si="7"/>
        <v>1310.82</v>
      </c>
    </row>
    <row r="16" spans="1:42" x14ac:dyDescent="0.25">
      <c r="A16" s="173">
        <f t="shared" si="17"/>
        <v>15</v>
      </c>
      <c r="B16" s="156">
        <v>1</v>
      </c>
      <c r="C16" s="156" t="s">
        <v>179</v>
      </c>
      <c r="D16" s="157" t="s">
        <v>185</v>
      </c>
      <c r="E16" s="174" t="s">
        <v>52</v>
      </c>
      <c r="F16" s="158" t="s">
        <v>54</v>
      </c>
      <c r="G16" s="159">
        <f>SUM('[1]determ. costi visite'!AB330:AB344)</f>
        <v>15</v>
      </c>
      <c r="H16" s="159">
        <f>SUM('[1]determ. costi visite'!T864)</f>
        <v>1</v>
      </c>
      <c r="I16" s="160">
        <f t="shared" si="16"/>
        <v>16</v>
      </c>
      <c r="J16" s="161">
        <v>1</v>
      </c>
      <c r="K16" s="161" t="s">
        <v>69</v>
      </c>
      <c r="L16" s="161"/>
      <c r="M16" s="34">
        <f>SUM('Elenco attività ACI'!$D$3)</f>
        <v>250.22</v>
      </c>
      <c r="N16" s="163"/>
      <c r="O16" s="163">
        <f>SUM('Elenco attività ACI'!$D$7)</f>
        <v>8.4700000000000006</v>
      </c>
      <c r="P16" s="163">
        <f t="shared" si="1"/>
        <v>0</v>
      </c>
      <c r="Q16" s="199"/>
      <c r="R16" s="165">
        <f>SUM('Elenco attività ACI'!$D$12)</f>
        <v>9.8800000000000008</v>
      </c>
      <c r="S16" s="166">
        <f t="shared" si="2"/>
        <v>0</v>
      </c>
      <c r="T16" s="200"/>
      <c r="U16" s="168">
        <f>SUM('Elenco attività ACI'!$D$14)</f>
        <v>6.92</v>
      </c>
      <c r="V16" s="168">
        <f t="shared" si="10"/>
        <v>0</v>
      </c>
      <c r="W16" s="169">
        <f t="shared" si="11"/>
        <v>250.22</v>
      </c>
      <c r="X16" s="170">
        <f>SUM('Elenco attività ACI'!$D$18)</f>
        <v>125.11</v>
      </c>
      <c r="Y16" s="168">
        <f>SUM('Elenco attività ACI'!$D$22)</f>
        <v>5.1100000000000003</v>
      </c>
      <c r="Z16" s="170">
        <f t="shared" si="3"/>
        <v>0</v>
      </c>
      <c r="AA16" s="168">
        <f>SUM('Elenco attività ACI'!$D$27)</f>
        <v>5.1100000000000003</v>
      </c>
      <c r="AB16" s="168">
        <f t="shared" si="4"/>
        <v>0</v>
      </c>
      <c r="AC16" s="168">
        <f>SUM('Elenco attività ACI'!$D$29)</f>
        <v>3.8</v>
      </c>
      <c r="AD16" s="168">
        <f t="shared" si="8"/>
        <v>0</v>
      </c>
      <c r="AE16" s="170">
        <f t="shared" si="12"/>
        <v>125.11</v>
      </c>
      <c r="AF16" s="166">
        <f t="shared" si="13"/>
        <v>375.33</v>
      </c>
      <c r="AG16" s="166">
        <f t="shared" si="5"/>
        <v>750.66</v>
      </c>
      <c r="AH16" s="171">
        <f>SUM('[1]Costi misura'!Q27:Q28)</f>
        <v>15</v>
      </c>
      <c r="AI16" s="163">
        <f t="shared" si="14"/>
        <v>787.05</v>
      </c>
      <c r="AJ16" s="163">
        <f t="shared" si="15"/>
        <v>263.25</v>
      </c>
      <c r="AK16" s="163">
        <f t="shared" si="6"/>
        <v>1050.3</v>
      </c>
      <c r="AL16" s="172">
        <f t="shared" si="7"/>
        <v>1800.96</v>
      </c>
    </row>
    <row r="17" spans="1:38" x14ac:dyDescent="0.25">
      <c r="A17" s="173">
        <f t="shared" si="17"/>
        <v>16</v>
      </c>
      <c r="B17" s="156">
        <v>1</v>
      </c>
      <c r="C17" s="156" t="s">
        <v>179</v>
      </c>
      <c r="D17" s="157" t="s">
        <v>185</v>
      </c>
      <c r="E17" s="174" t="s">
        <v>52</v>
      </c>
      <c r="F17" s="158" t="s">
        <v>53</v>
      </c>
      <c r="G17" s="159">
        <f>SUM('[1]determ. costi visite'!AB939:AB949)</f>
        <v>11</v>
      </c>
      <c r="H17" s="159">
        <f>SUM('[1]determ. costi visite'!T892)</f>
        <v>1</v>
      </c>
      <c r="I17" s="160">
        <f t="shared" si="16"/>
        <v>12</v>
      </c>
      <c r="J17" s="161">
        <v>1</v>
      </c>
      <c r="K17" s="161" t="s">
        <v>69</v>
      </c>
      <c r="L17" s="161"/>
      <c r="M17" s="34">
        <f>SUM('Elenco attività ACI'!$D$3)</f>
        <v>250.22</v>
      </c>
      <c r="N17" s="163"/>
      <c r="O17" s="163">
        <f>SUM('Elenco attività ACI'!$D$7)</f>
        <v>8.4700000000000006</v>
      </c>
      <c r="P17" s="163">
        <f t="shared" si="1"/>
        <v>0</v>
      </c>
      <c r="Q17" s="199"/>
      <c r="R17" s="165">
        <f>SUM('Elenco attività ACI'!$D$12)</f>
        <v>9.8800000000000008</v>
      </c>
      <c r="S17" s="166">
        <f t="shared" si="2"/>
        <v>0</v>
      </c>
      <c r="T17" s="200"/>
      <c r="U17" s="168">
        <f>SUM('Elenco attività ACI'!$D$14)</f>
        <v>6.92</v>
      </c>
      <c r="V17" s="168">
        <f t="shared" si="10"/>
        <v>0</v>
      </c>
      <c r="W17" s="169">
        <f t="shared" si="11"/>
        <v>250.22</v>
      </c>
      <c r="X17" s="170">
        <f>SUM('Elenco attività ACI'!$D$18)</f>
        <v>125.11</v>
      </c>
      <c r="Y17" s="168">
        <f>SUM('Elenco attività ACI'!$D$22)</f>
        <v>5.1100000000000003</v>
      </c>
      <c r="Z17" s="170">
        <f t="shared" si="3"/>
        <v>0</v>
      </c>
      <c r="AA17" s="168">
        <f>SUM('Elenco attività ACI'!$D$27)</f>
        <v>5.1100000000000003</v>
      </c>
      <c r="AB17" s="168">
        <f t="shared" si="4"/>
        <v>0</v>
      </c>
      <c r="AC17" s="168">
        <f>SUM('Elenco attività ACI'!$D$29)</f>
        <v>3.8</v>
      </c>
      <c r="AD17" s="168">
        <f t="shared" si="8"/>
        <v>0</v>
      </c>
      <c r="AE17" s="170">
        <f t="shared" si="12"/>
        <v>125.11</v>
      </c>
      <c r="AF17" s="166">
        <f t="shared" si="13"/>
        <v>375.33</v>
      </c>
      <c r="AG17" s="166">
        <f t="shared" si="5"/>
        <v>750.66</v>
      </c>
      <c r="AH17" s="171">
        <f>SUM('[1]Costi misura'!Q29:Q30)</f>
        <v>12</v>
      </c>
      <c r="AI17" s="163">
        <f t="shared" si="14"/>
        <v>629.64</v>
      </c>
      <c r="AJ17" s="163">
        <f t="shared" si="15"/>
        <v>210.60000000000002</v>
      </c>
      <c r="AK17" s="163">
        <f t="shared" si="6"/>
        <v>840.24</v>
      </c>
      <c r="AL17" s="172">
        <f t="shared" si="7"/>
        <v>1590.9</v>
      </c>
    </row>
    <row r="18" spans="1:38" x14ac:dyDescent="0.25">
      <c r="A18" s="173">
        <f t="shared" si="17"/>
        <v>17</v>
      </c>
      <c r="B18" s="156">
        <v>1</v>
      </c>
      <c r="C18" s="156" t="s">
        <v>179</v>
      </c>
      <c r="D18" s="157" t="s">
        <v>185</v>
      </c>
      <c r="E18" s="174" t="s">
        <v>52</v>
      </c>
      <c r="F18" s="158" t="s">
        <v>63</v>
      </c>
      <c r="G18" s="159">
        <f>SUM('[1]determ. costi visite'!AB2017:AB2073)</f>
        <v>57</v>
      </c>
      <c r="H18" s="159">
        <f>SUM('[1]determ. costi visite'!T925)</f>
        <v>1</v>
      </c>
      <c r="I18" s="160">
        <f t="shared" si="16"/>
        <v>58</v>
      </c>
      <c r="J18" s="161" t="s">
        <v>69</v>
      </c>
      <c r="K18" s="161" t="s">
        <v>69</v>
      </c>
      <c r="L18" s="161">
        <v>1</v>
      </c>
      <c r="M18" s="34">
        <f>SUM('Elenco attività ACI'!$D$3)</f>
        <v>250.22</v>
      </c>
      <c r="N18" s="192">
        <v>30</v>
      </c>
      <c r="O18" s="163">
        <f>SUM('Elenco attività ACI'!$D$7)</f>
        <v>8.4700000000000006</v>
      </c>
      <c r="P18" s="163">
        <f t="shared" si="1"/>
        <v>254.10000000000002</v>
      </c>
      <c r="Q18" s="206">
        <v>8</v>
      </c>
      <c r="R18" s="165">
        <f>SUM('Elenco attività ACI'!$D$12)</f>
        <v>9.8800000000000008</v>
      </c>
      <c r="S18" s="166">
        <f t="shared" si="2"/>
        <v>79.040000000000006</v>
      </c>
      <c r="T18" s="207"/>
      <c r="U18" s="168">
        <f>SUM('Elenco attività ACI'!$D$14)</f>
        <v>6.92</v>
      </c>
      <c r="V18" s="168">
        <f t="shared" si="10"/>
        <v>0</v>
      </c>
      <c r="W18" s="169">
        <f t="shared" si="11"/>
        <v>583.36</v>
      </c>
      <c r="X18" s="170">
        <f>SUM('Elenco attività ACI'!$D$18)</f>
        <v>125.11</v>
      </c>
      <c r="Y18" s="168">
        <f>SUM('Elenco attività ACI'!$D$22)</f>
        <v>5.1100000000000003</v>
      </c>
      <c r="Z18" s="170">
        <f t="shared" si="3"/>
        <v>153.30000000000001</v>
      </c>
      <c r="AA18" s="168">
        <f>SUM('Elenco attività ACI'!$D$27)</f>
        <v>5.1100000000000003</v>
      </c>
      <c r="AB18" s="168">
        <f t="shared" si="4"/>
        <v>40.880000000000003</v>
      </c>
      <c r="AC18" s="168">
        <f>SUM('Elenco attività ACI'!$D$29)</f>
        <v>3.8</v>
      </c>
      <c r="AD18" s="168">
        <f t="shared" si="8"/>
        <v>0</v>
      </c>
      <c r="AE18" s="170">
        <f t="shared" si="12"/>
        <v>319.29000000000002</v>
      </c>
      <c r="AF18" s="166">
        <f t="shared" si="13"/>
        <v>902.65000000000009</v>
      </c>
      <c r="AG18" s="166">
        <f t="shared" si="5"/>
        <v>1805.3000000000002</v>
      </c>
      <c r="AH18" s="171">
        <f>SUM('[1]Costi misura'!Q31:Q32)</f>
        <v>58</v>
      </c>
      <c r="AI18" s="163">
        <f t="shared" si="14"/>
        <v>3043.2599999999998</v>
      </c>
      <c r="AJ18" s="163">
        <f t="shared" si="15"/>
        <v>1017.9000000000001</v>
      </c>
      <c r="AK18" s="163">
        <f t="shared" si="6"/>
        <v>4061.16</v>
      </c>
      <c r="AL18" s="172">
        <f t="shared" si="7"/>
        <v>5866.46</v>
      </c>
    </row>
    <row r="19" spans="1:38" x14ac:dyDescent="0.25">
      <c r="A19" s="173">
        <f t="shared" si="17"/>
        <v>18</v>
      </c>
      <c r="B19" s="156">
        <v>1</v>
      </c>
      <c r="C19" s="156" t="s">
        <v>179</v>
      </c>
      <c r="D19" s="157" t="s">
        <v>185</v>
      </c>
      <c r="E19" s="174" t="s">
        <v>52</v>
      </c>
      <c r="F19" s="158" t="s">
        <v>73</v>
      </c>
      <c r="G19" s="159">
        <f>SUM('[1]determ. costi visite'!AB2156:AB2161)</f>
        <v>6</v>
      </c>
      <c r="H19" s="190"/>
      <c r="I19" s="160">
        <f t="shared" si="16"/>
        <v>6</v>
      </c>
      <c r="J19" s="161">
        <v>1</v>
      </c>
      <c r="K19" s="161" t="s">
        <v>69</v>
      </c>
      <c r="L19" s="161"/>
      <c r="M19" s="34">
        <f>SUM('Elenco attività ACI'!D10)</f>
        <v>291.76</v>
      </c>
      <c r="N19" s="163"/>
      <c r="O19" s="163">
        <f>SUM('Elenco attività ACI'!$D$7)</f>
        <v>8.4700000000000006</v>
      </c>
      <c r="P19" s="163">
        <f t="shared" si="1"/>
        <v>0</v>
      </c>
      <c r="Q19" s="199"/>
      <c r="R19" s="165">
        <f>SUM('Elenco attività ACI'!$D$12)</f>
        <v>9.8800000000000008</v>
      </c>
      <c r="S19" s="166">
        <f t="shared" si="2"/>
        <v>0</v>
      </c>
      <c r="T19" s="200"/>
      <c r="U19" s="168">
        <f>SUM('Elenco attività ACI'!$D$14)</f>
        <v>6.92</v>
      </c>
      <c r="V19" s="168">
        <f t="shared" si="10"/>
        <v>0</v>
      </c>
      <c r="W19" s="169">
        <f t="shared" si="11"/>
        <v>291.76</v>
      </c>
      <c r="X19" s="170">
        <f>SUM('Elenco attività ACI'!$D$18)</f>
        <v>125.11</v>
      </c>
      <c r="Y19" s="168">
        <f>SUM('Elenco attività ACI'!$D$22)</f>
        <v>5.1100000000000003</v>
      </c>
      <c r="Z19" s="170">
        <f t="shared" si="3"/>
        <v>0</v>
      </c>
      <c r="AA19" s="168">
        <f>SUM('Elenco attività ACI'!$D$27)</f>
        <v>5.1100000000000003</v>
      </c>
      <c r="AB19" s="168">
        <f t="shared" si="4"/>
        <v>0</v>
      </c>
      <c r="AC19" s="168">
        <f>SUM('Elenco attività ACI'!$D$29)</f>
        <v>3.8</v>
      </c>
      <c r="AD19" s="168">
        <f t="shared" si="8"/>
        <v>0</v>
      </c>
      <c r="AE19" s="170">
        <f t="shared" si="12"/>
        <v>125.11</v>
      </c>
      <c r="AF19" s="166">
        <f t="shared" si="13"/>
        <v>416.87</v>
      </c>
      <c r="AG19" s="166">
        <f t="shared" si="5"/>
        <v>833.74</v>
      </c>
      <c r="AH19" s="171">
        <f>SUM('[1]Costi misura'!Q33:Q34)</f>
        <v>6</v>
      </c>
      <c r="AI19" s="163">
        <f t="shared" si="14"/>
        <v>314.82</v>
      </c>
      <c r="AJ19" s="163">
        <f t="shared" si="15"/>
        <v>105.30000000000001</v>
      </c>
      <c r="AK19" s="163">
        <f t="shared" si="6"/>
        <v>420.12</v>
      </c>
      <c r="AL19" s="172">
        <f t="shared" si="7"/>
        <v>1253.8600000000001</v>
      </c>
    </row>
    <row r="20" spans="1:38" x14ac:dyDescent="0.25">
      <c r="A20" s="173">
        <f t="shared" si="17"/>
        <v>19</v>
      </c>
      <c r="B20" s="156">
        <v>1</v>
      </c>
      <c r="C20" s="156" t="s">
        <v>179</v>
      </c>
      <c r="D20" s="157" t="s">
        <v>185</v>
      </c>
      <c r="E20" s="174" t="s">
        <v>52</v>
      </c>
      <c r="F20" s="158" t="s">
        <v>51</v>
      </c>
      <c r="G20" s="159">
        <f>SUM('[1]determ. costi visite'!AB2162:AB2169)</f>
        <v>8</v>
      </c>
      <c r="H20" s="159">
        <f>SUM('[1]determ. costi visite'!T933)</f>
        <v>1</v>
      </c>
      <c r="I20" s="160">
        <f t="shared" ref="I20:I83" si="18">SUM(G20+H20)</f>
        <v>9</v>
      </c>
      <c r="J20" s="161">
        <v>1</v>
      </c>
      <c r="K20" s="161" t="s">
        <v>69</v>
      </c>
      <c r="L20" s="161"/>
      <c r="M20" s="34">
        <f>SUM('Elenco attività ACI'!$D$3)</f>
        <v>250.22</v>
      </c>
      <c r="N20" s="163"/>
      <c r="O20" s="163">
        <f>SUM('Elenco attività ACI'!$D$7)</f>
        <v>8.4700000000000006</v>
      </c>
      <c r="P20" s="163">
        <f t="shared" si="1"/>
        <v>0</v>
      </c>
      <c r="Q20" s="199"/>
      <c r="R20" s="165">
        <f>SUM('Elenco attività ACI'!$D$12)</f>
        <v>9.8800000000000008</v>
      </c>
      <c r="S20" s="166">
        <f t="shared" si="2"/>
        <v>0</v>
      </c>
      <c r="T20" s="200"/>
      <c r="U20" s="168">
        <f>SUM('Elenco attività ACI'!$D$14)</f>
        <v>6.92</v>
      </c>
      <c r="V20" s="168">
        <f t="shared" si="10"/>
        <v>0</v>
      </c>
      <c r="W20" s="169">
        <f t="shared" si="11"/>
        <v>250.22</v>
      </c>
      <c r="X20" s="170">
        <f>SUM('Elenco attività ACI'!$D$18)</f>
        <v>125.11</v>
      </c>
      <c r="Y20" s="168">
        <f>SUM('Elenco attività ACI'!$D$22)</f>
        <v>5.1100000000000003</v>
      </c>
      <c r="Z20" s="170">
        <f t="shared" si="3"/>
        <v>0</v>
      </c>
      <c r="AA20" s="168">
        <f>SUM('Elenco attività ACI'!$D$27)</f>
        <v>5.1100000000000003</v>
      </c>
      <c r="AB20" s="168">
        <f t="shared" si="4"/>
        <v>0</v>
      </c>
      <c r="AC20" s="168">
        <f>SUM('Elenco attività ACI'!$D$29)</f>
        <v>3.8</v>
      </c>
      <c r="AD20" s="168">
        <f t="shared" si="8"/>
        <v>0</v>
      </c>
      <c r="AE20" s="170">
        <f t="shared" si="12"/>
        <v>125.11</v>
      </c>
      <c r="AF20" s="166">
        <f t="shared" si="13"/>
        <v>375.33</v>
      </c>
      <c r="AG20" s="166">
        <f t="shared" si="5"/>
        <v>750.66</v>
      </c>
      <c r="AH20" s="171">
        <f>SUM('[1]Costi misura'!Q35:Q36)</f>
        <v>8</v>
      </c>
      <c r="AI20" s="163">
        <f t="shared" si="14"/>
        <v>419.76</v>
      </c>
      <c r="AJ20" s="163">
        <f t="shared" si="15"/>
        <v>140.4</v>
      </c>
      <c r="AK20" s="163">
        <f t="shared" si="6"/>
        <v>560.16</v>
      </c>
      <c r="AL20" s="172">
        <f t="shared" si="7"/>
        <v>1310.82</v>
      </c>
    </row>
    <row r="21" spans="1:38" x14ac:dyDescent="0.25">
      <c r="A21" s="173">
        <f t="shared" si="17"/>
        <v>20</v>
      </c>
      <c r="B21" s="156">
        <v>1</v>
      </c>
      <c r="C21" s="156" t="s">
        <v>179</v>
      </c>
      <c r="D21" s="157" t="s">
        <v>185</v>
      </c>
      <c r="E21" s="174" t="s">
        <v>25</v>
      </c>
      <c r="F21" s="158" t="s">
        <v>24</v>
      </c>
      <c r="G21" s="159">
        <f>SUM('[1]determ. costi visite'!AB33:AB39)</f>
        <v>7</v>
      </c>
      <c r="H21" s="190"/>
      <c r="I21" s="160">
        <f t="shared" si="18"/>
        <v>7</v>
      </c>
      <c r="J21" s="161">
        <v>1</v>
      </c>
      <c r="K21" s="161" t="s">
        <v>69</v>
      </c>
      <c r="L21" s="161"/>
      <c r="M21" s="34">
        <f>SUM('Elenco attività ACI'!$D$3)</f>
        <v>250.22</v>
      </c>
      <c r="N21" s="163"/>
      <c r="O21" s="163">
        <f>SUM('Elenco attività ACI'!$D$7)</f>
        <v>8.4700000000000006</v>
      </c>
      <c r="P21" s="163">
        <f t="shared" si="1"/>
        <v>0</v>
      </c>
      <c r="Q21" s="199"/>
      <c r="R21" s="165">
        <f>SUM('Elenco attività ACI'!$D$12)</f>
        <v>9.8800000000000008</v>
      </c>
      <c r="S21" s="166">
        <f t="shared" si="2"/>
        <v>0</v>
      </c>
      <c r="T21" s="200"/>
      <c r="U21" s="168">
        <f>SUM('Elenco attività ACI'!$D$14)</f>
        <v>6.92</v>
      </c>
      <c r="V21" s="168">
        <f t="shared" si="10"/>
        <v>0</v>
      </c>
      <c r="W21" s="169">
        <f t="shared" si="11"/>
        <v>250.22</v>
      </c>
      <c r="X21" s="170">
        <f>SUM('Elenco attività ACI'!$D$18)</f>
        <v>125.11</v>
      </c>
      <c r="Y21" s="168">
        <f>SUM('Elenco attività ACI'!$D$22)</f>
        <v>5.1100000000000003</v>
      </c>
      <c r="Z21" s="170">
        <f t="shared" si="3"/>
        <v>0</v>
      </c>
      <c r="AA21" s="168">
        <f>SUM('Elenco attività ACI'!$D$27)</f>
        <v>5.1100000000000003</v>
      </c>
      <c r="AB21" s="168">
        <f t="shared" si="4"/>
        <v>0</v>
      </c>
      <c r="AC21" s="168">
        <f>SUM('Elenco attività ACI'!$D$29)</f>
        <v>3.8</v>
      </c>
      <c r="AD21" s="168">
        <f t="shared" si="8"/>
        <v>0</v>
      </c>
      <c r="AE21" s="170">
        <f t="shared" si="12"/>
        <v>125.11</v>
      </c>
      <c r="AF21" s="166">
        <f t="shared" si="13"/>
        <v>375.33</v>
      </c>
      <c r="AG21" s="166">
        <f t="shared" si="5"/>
        <v>750.66</v>
      </c>
      <c r="AH21" s="171">
        <f>SUM('[1]Costi misura'!Q37:Q38)</f>
        <v>7</v>
      </c>
      <c r="AI21" s="163">
        <f t="shared" si="14"/>
        <v>367.28999999999996</v>
      </c>
      <c r="AJ21" s="163">
        <f t="shared" si="15"/>
        <v>122.85000000000001</v>
      </c>
      <c r="AK21" s="163">
        <f t="shared" si="6"/>
        <v>490.14</v>
      </c>
      <c r="AL21" s="172">
        <f t="shared" si="7"/>
        <v>1240.8</v>
      </c>
    </row>
    <row r="22" spans="1:38" x14ac:dyDescent="0.25">
      <c r="A22" s="173">
        <f t="shared" si="17"/>
        <v>21</v>
      </c>
      <c r="B22" s="156">
        <v>1</v>
      </c>
      <c r="C22" s="156" t="s">
        <v>179</v>
      </c>
      <c r="D22" s="157" t="s">
        <v>186</v>
      </c>
      <c r="E22" s="174" t="s">
        <v>26</v>
      </c>
      <c r="F22" s="158" t="s">
        <v>29</v>
      </c>
      <c r="G22" s="159">
        <f>SUM('[1]determ. costi visite'!AB530:AB536)</f>
        <v>7</v>
      </c>
      <c r="H22" s="190"/>
      <c r="I22" s="160">
        <f t="shared" si="18"/>
        <v>7</v>
      </c>
      <c r="J22" s="161">
        <v>1</v>
      </c>
      <c r="K22" s="161" t="s">
        <v>69</v>
      </c>
      <c r="L22" s="161"/>
      <c r="M22" s="34">
        <f>SUM('Elenco attività ACI'!$D$3)</f>
        <v>250.22</v>
      </c>
      <c r="N22" s="163"/>
      <c r="O22" s="163">
        <f>SUM('Elenco attività ACI'!$D$7)</f>
        <v>8.4700000000000006</v>
      </c>
      <c r="P22" s="163">
        <f t="shared" si="1"/>
        <v>0</v>
      </c>
      <c r="Q22" s="199"/>
      <c r="R22" s="165">
        <f>SUM('Elenco attività ACI'!$D$12)</f>
        <v>9.8800000000000008</v>
      </c>
      <c r="S22" s="166">
        <f t="shared" si="2"/>
        <v>0</v>
      </c>
      <c r="T22" s="200"/>
      <c r="U22" s="168">
        <f>SUM('Elenco attività ACI'!$D$14)</f>
        <v>6.92</v>
      </c>
      <c r="V22" s="168">
        <f t="shared" si="10"/>
        <v>0</v>
      </c>
      <c r="W22" s="169">
        <f t="shared" si="11"/>
        <v>250.22</v>
      </c>
      <c r="X22" s="170">
        <f>SUM('Elenco attività ACI'!$D$18)</f>
        <v>125.11</v>
      </c>
      <c r="Y22" s="168">
        <f>SUM('Elenco attività ACI'!$D$22)</f>
        <v>5.1100000000000003</v>
      </c>
      <c r="Z22" s="170">
        <f t="shared" si="3"/>
        <v>0</v>
      </c>
      <c r="AA22" s="168">
        <f>SUM('Elenco attività ACI'!$D$27)</f>
        <v>5.1100000000000003</v>
      </c>
      <c r="AB22" s="168">
        <f t="shared" si="4"/>
        <v>0</v>
      </c>
      <c r="AC22" s="168">
        <f>SUM('Elenco attività ACI'!$D$29)</f>
        <v>3.8</v>
      </c>
      <c r="AD22" s="168">
        <f t="shared" si="8"/>
        <v>0</v>
      </c>
      <c r="AE22" s="170">
        <f t="shared" si="12"/>
        <v>125.11</v>
      </c>
      <c r="AF22" s="166">
        <f t="shared" si="13"/>
        <v>375.33</v>
      </c>
      <c r="AG22" s="166">
        <f t="shared" si="5"/>
        <v>750.66</v>
      </c>
      <c r="AH22" s="171">
        <f>SUM('[1]Costi misura'!Q39:Q40)</f>
        <v>7</v>
      </c>
      <c r="AI22" s="163">
        <f t="shared" si="14"/>
        <v>367.28999999999996</v>
      </c>
      <c r="AJ22" s="163">
        <f t="shared" si="15"/>
        <v>122.85000000000001</v>
      </c>
      <c r="AK22" s="163">
        <f t="shared" si="6"/>
        <v>490.14</v>
      </c>
      <c r="AL22" s="172">
        <f t="shared" si="7"/>
        <v>1240.8</v>
      </c>
    </row>
    <row r="23" spans="1:38" x14ac:dyDescent="0.25">
      <c r="A23" s="173">
        <f t="shared" si="17"/>
        <v>22</v>
      </c>
      <c r="B23" s="156">
        <v>1</v>
      </c>
      <c r="C23" s="156" t="s">
        <v>179</v>
      </c>
      <c r="D23" s="157" t="s">
        <v>186</v>
      </c>
      <c r="E23" s="174" t="s">
        <v>26</v>
      </c>
      <c r="F23" s="158" t="s">
        <v>28</v>
      </c>
      <c r="G23" s="159">
        <f>SUM('[1]determ. costi visite'!AB1087:AB1097)</f>
        <v>11</v>
      </c>
      <c r="H23" s="159">
        <f>SUM('[1]determ. costi visite'!T901)</f>
        <v>1</v>
      </c>
      <c r="I23" s="160">
        <f t="shared" si="18"/>
        <v>12</v>
      </c>
      <c r="J23" s="161">
        <v>1</v>
      </c>
      <c r="K23" s="161" t="s">
        <v>69</v>
      </c>
      <c r="L23" s="161"/>
      <c r="M23" s="34">
        <f>SUM('Elenco attività ACI'!$D$3)</f>
        <v>250.22</v>
      </c>
      <c r="N23" s="163"/>
      <c r="O23" s="163">
        <f>SUM('Elenco attività ACI'!$D$7)</f>
        <v>8.4700000000000006</v>
      </c>
      <c r="P23" s="163">
        <f t="shared" si="1"/>
        <v>0</v>
      </c>
      <c r="Q23" s="199"/>
      <c r="R23" s="165">
        <f>SUM('Elenco attività ACI'!$D$12)</f>
        <v>9.8800000000000008</v>
      </c>
      <c r="S23" s="166">
        <f t="shared" si="2"/>
        <v>0</v>
      </c>
      <c r="T23" s="200"/>
      <c r="U23" s="168">
        <f>SUM('Elenco attività ACI'!$D$14)</f>
        <v>6.92</v>
      </c>
      <c r="V23" s="168">
        <f t="shared" si="10"/>
        <v>0</v>
      </c>
      <c r="W23" s="169">
        <f t="shared" si="11"/>
        <v>250.22</v>
      </c>
      <c r="X23" s="170">
        <f>SUM('Elenco attività ACI'!$D$18)</f>
        <v>125.11</v>
      </c>
      <c r="Y23" s="168">
        <f>SUM('Elenco attività ACI'!$D$22)</f>
        <v>5.1100000000000003</v>
      </c>
      <c r="Z23" s="170">
        <f t="shared" si="3"/>
        <v>0</v>
      </c>
      <c r="AA23" s="168">
        <f>SUM('Elenco attività ACI'!$D$27)</f>
        <v>5.1100000000000003</v>
      </c>
      <c r="AB23" s="168">
        <f t="shared" si="4"/>
        <v>0</v>
      </c>
      <c r="AC23" s="168">
        <f>SUM('Elenco attività ACI'!$D$29)</f>
        <v>3.8</v>
      </c>
      <c r="AD23" s="168">
        <f t="shared" si="8"/>
        <v>0</v>
      </c>
      <c r="AE23" s="170">
        <f t="shared" si="12"/>
        <v>125.11</v>
      </c>
      <c r="AF23" s="166">
        <f t="shared" si="13"/>
        <v>375.33</v>
      </c>
      <c r="AG23" s="166">
        <f t="shared" si="5"/>
        <v>750.66</v>
      </c>
      <c r="AH23" s="171">
        <f>SUM('[1]Costi misura'!Q41:Q42)</f>
        <v>12</v>
      </c>
      <c r="AI23" s="163">
        <f t="shared" si="14"/>
        <v>629.64</v>
      </c>
      <c r="AJ23" s="163">
        <f t="shared" si="15"/>
        <v>210.60000000000002</v>
      </c>
      <c r="AK23" s="163">
        <f t="shared" si="6"/>
        <v>840.24</v>
      </c>
      <c r="AL23" s="172">
        <f t="shared" si="7"/>
        <v>1590.9</v>
      </c>
    </row>
    <row r="24" spans="1:38" x14ac:dyDescent="0.25">
      <c r="A24" s="173">
        <f t="shared" si="17"/>
        <v>23</v>
      </c>
      <c r="B24" s="156">
        <v>1</v>
      </c>
      <c r="C24" s="156" t="s">
        <v>179</v>
      </c>
      <c r="D24" s="157" t="s">
        <v>186</v>
      </c>
      <c r="E24" s="174" t="s">
        <v>26</v>
      </c>
      <c r="F24" s="158" t="s">
        <v>27</v>
      </c>
      <c r="G24" s="159">
        <f>SUM('[1]determ. costi visite'!AB2082:AB2091)</f>
        <v>10</v>
      </c>
      <c r="H24" s="190"/>
      <c r="I24" s="160">
        <f t="shared" si="18"/>
        <v>10</v>
      </c>
      <c r="J24" s="161">
        <v>1</v>
      </c>
      <c r="K24" s="161" t="s">
        <v>69</v>
      </c>
      <c r="L24" s="161"/>
      <c r="M24" s="34">
        <f>SUM('Elenco attività ACI'!$D$3)</f>
        <v>250.22</v>
      </c>
      <c r="N24" s="163"/>
      <c r="O24" s="163">
        <f>SUM('Elenco attività ACI'!$D$7)</f>
        <v>8.4700000000000006</v>
      </c>
      <c r="P24" s="163">
        <f t="shared" si="1"/>
        <v>0</v>
      </c>
      <c r="Q24" s="199"/>
      <c r="R24" s="165">
        <f>SUM('Elenco attività ACI'!$D$12)</f>
        <v>9.8800000000000008</v>
      </c>
      <c r="S24" s="166">
        <f t="shared" si="2"/>
        <v>0</v>
      </c>
      <c r="T24" s="200"/>
      <c r="U24" s="168">
        <f>SUM('Elenco attività ACI'!$D$14)</f>
        <v>6.92</v>
      </c>
      <c r="V24" s="168">
        <f t="shared" si="10"/>
        <v>0</v>
      </c>
      <c r="W24" s="169">
        <f t="shared" si="11"/>
        <v>250.22</v>
      </c>
      <c r="X24" s="170">
        <f>SUM('Elenco attività ACI'!$D$18)</f>
        <v>125.11</v>
      </c>
      <c r="Y24" s="168">
        <f>SUM('Elenco attività ACI'!$D$22)</f>
        <v>5.1100000000000003</v>
      </c>
      <c r="Z24" s="170">
        <f t="shared" si="3"/>
        <v>0</v>
      </c>
      <c r="AA24" s="168">
        <f>SUM('Elenco attività ACI'!$D$27)</f>
        <v>5.1100000000000003</v>
      </c>
      <c r="AB24" s="168">
        <f t="shared" si="4"/>
        <v>0</v>
      </c>
      <c r="AC24" s="168">
        <f>SUM('Elenco attività ACI'!$D$29)</f>
        <v>3.8</v>
      </c>
      <c r="AD24" s="168">
        <f t="shared" si="8"/>
        <v>0</v>
      </c>
      <c r="AE24" s="170">
        <f t="shared" si="12"/>
        <v>125.11</v>
      </c>
      <c r="AF24" s="166">
        <f t="shared" si="13"/>
        <v>375.33</v>
      </c>
      <c r="AG24" s="166">
        <f t="shared" si="5"/>
        <v>750.66</v>
      </c>
      <c r="AH24" s="171">
        <f>SUM('[1]Costi misura'!Q43:Q44)</f>
        <v>10</v>
      </c>
      <c r="AI24" s="163">
        <f t="shared" si="14"/>
        <v>524.70000000000005</v>
      </c>
      <c r="AJ24" s="163">
        <f t="shared" si="15"/>
        <v>175.5</v>
      </c>
      <c r="AK24" s="163">
        <f t="shared" si="6"/>
        <v>700.2</v>
      </c>
      <c r="AL24" s="172">
        <f t="shared" si="7"/>
        <v>1450.8600000000001</v>
      </c>
    </row>
    <row r="25" spans="1:38" x14ac:dyDescent="0.25">
      <c r="A25" s="173">
        <f t="shared" si="17"/>
        <v>24</v>
      </c>
      <c r="B25" s="156">
        <v>1</v>
      </c>
      <c r="C25" s="156" t="s">
        <v>179</v>
      </c>
      <c r="D25" s="157" t="s">
        <v>186</v>
      </c>
      <c r="E25" s="174" t="s">
        <v>26</v>
      </c>
      <c r="F25" s="158" t="s">
        <v>187</v>
      </c>
      <c r="G25" s="159">
        <f>SUM('[1]determ. costi visite'!AB2123:AB2134)</f>
        <v>12</v>
      </c>
      <c r="H25" s="159">
        <f>SUM('[1]determ. costi visite'!T930)</f>
        <v>1</v>
      </c>
      <c r="I25" s="160">
        <f t="shared" si="18"/>
        <v>13</v>
      </c>
      <c r="J25" s="161">
        <v>1</v>
      </c>
      <c r="K25" s="161" t="s">
        <v>69</v>
      </c>
      <c r="L25" s="161"/>
      <c r="M25" s="34">
        <f>SUM('Elenco attività ACI'!$D$3)</f>
        <v>250.22</v>
      </c>
      <c r="N25" s="162"/>
      <c r="O25" s="163">
        <f>SUM('Elenco attività ACI'!$D$7)</f>
        <v>8.4700000000000006</v>
      </c>
      <c r="P25" s="163">
        <f t="shared" si="1"/>
        <v>0</v>
      </c>
      <c r="Q25" s="199"/>
      <c r="R25" s="165">
        <f>SUM('Elenco attività ACI'!$D$12)</f>
        <v>9.8800000000000008</v>
      </c>
      <c r="S25" s="166">
        <f t="shared" si="2"/>
        <v>0</v>
      </c>
      <c r="T25" s="200"/>
      <c r="U25" s="168">
        <f>SUM('Elenco attività ACI'!$D$14)</f>
        <v>6.92</v>
      </c>
      <c r="V25" s="168">
        <f t="shared" si="10"/>
        <v>0</v>
      </c>
      <c r="W25" s="169">
        <f t="shared" si="11"/>
        <v>250.22</v>
      </c>
      <c r="X25" s="170">
        <f>SUM('Elenco attività ACI'!$D$18)</f>
        <v>125.11</v>
      </c>
      <c r="Y25" s="168">
        <f>SUM('Elenco attività ACI'!$D$22)</f>
        <v>5.1100000000000003</v>
      </c>
      <c r="Z25" s="170">
        <f t="shared" si="3"/>
        <v>0</v>
      </c>
      <c r="AA25" s="168">
        <f>SUM('Elenco attività ACI'!$D$27)</f>
        <v>5.1100000000000003</v>
      </c>
      <c r="AB25" s="168">
        <f t="shared" si="4"/>
        <v>0</v>
      </c>
      <c r="AC25" s="168">
        <f>SUM('Elenco attività ACI'!$D$29)</f>
        <v>3.8</v>
      </c>
      <c r="AD25" s="168">
        <f t="shared" si="8"/>
        <v>0</v>
      </c>
      <c r="AE25" s="170">
        <f t="shared" si="12"/>
        <v>125.11</v>
      </c>
      <c r="AF25" s="166">
        <f t="shared" si="13"/>
        <v>375.33</v>
      </c>
      <c r="AG25" s="166">
        <f t="shared" si="5"/>
        <v>750.66</v>
      </c>
      <c r="AH25" s="171">
        <f>SUM('[1]Costi misura'!Q45:Q46)</f>
        <v>13</v>
      </c>
      <c r="AI25" s="163">
        <f t="shared" si="14"/>
        <v>682.11</v>
      </c>
      <c r="AJ25" s="163">
        <f t="shared" si="15"/>
        <v>228.15</v>
      </c>
      <c r="AK25" s="163">
        <f t="shared" si="6"/>
        <v>910.26</v>
      </c>
      <c r="AL25" s="172">
        <f t="shared" si="7"/>
        <v>1660.92</v>
      </c>
    </row>
    <row r="26" spans="1:38" x14ac:dyDescent="0.25">
      <c r="A26" s="173">
        <f t="shared" si="17"/>
        <v>25</v>
      </c>
      <c r="B26" s="156">
        <v>1</v>
      </c>
      <c r="C26" s="156" t="s">
        <v>179</v>
      </c>
      <c r="D26" s="157" t="s">
        <v>186</v>
      </c>
      <c r="E26" s="174" t="s">
        <v>31</v>
      </c>
      <c r="F26" s="158" t="s">
        <v>35</v>
      </c>
      <c r="G26" s="159">
        <f>SUM('[1]determ. costi visite'!AB155:AB159)</f>
        <v>5</v>
      </c>
      <c r="H26" s="190"/>
      <c r="I26" s="160">
        <f t="shared" si="18"/>
        <v>5</v>
      </c>
      <c r="J26" s="161">
        <v>1</v>
      </c>
      <c r="K26" s="161" t="s">
        <v>69</v>
      </c>
      <c r="L26" s="161"/>
      <c r="M26" s="34">
        <f>SUM('Elenco attività ACI'!$D$3)</f>
        <v>250.22</v>
      </c>
      <c r="N26" s="163"/>
      <c r="O26" s="163">
        <f>SUM('Elenco attività ACI'!$D$7)</f>
        <v>8.4700000000000006</v>
      </c>
      <c r="P26" s="163">
        <f t="shared" si="1"/>
        <v>0</v>
      </c>
      <c r="Q26" s="199"/>
      <c r="R26" s="165">
        <f>SUM('Elenco attività ACI'!$D$12)</f>
        <v>9.8800000000000008</v>
      </c>
      <c r="S26" s="166">
        <f t="shared" si="2"/>
        <v>0</v>
      </c>
      <c r="T26" s="200"/>
      <c r="U26" s="168">
        <f>SUM('Elenco attività ACI'!$D$14)</f>
        <v>6.92</v>
      </c>
      <c r="V26" s="168">
        <f t="shared" si="10"/>
        <v>0</v>
      </c>
      <c r="W26" s="169">
        <f t="shared" si="11"/>
        <v>250.22</v>
      </c>
      <c r="X26" s="170">
        <f>SUM('Elenco attività ACI'!$D$18)</f>
        <v>125.11</v>
      </c>
      <c r="Y26" s="168">
        <f>SUM('Elenco attività ACI'!$D$22)</f>
        <v>5.1100000000000003</v>
      </c>
      <c r="Z26" s="170">
        <f t="shared" si="3"/>
        <v>0</v>
      </c>
      <c r="AA26" s="168">
        <f>SUM('Elenco attività ACI'!$D$27)</f>
        <v>5.1100000000000003</v>
      </c>
      <c r="AB26" s="168">
        <f t="shared" si="4"/>
        <v>0</v>
      </c>
      <c r="AC26" s="168">
        <f>SUM('Elenco attività ACI'!$D$29)</f>
        <v>3.8</v>
      </c>
      <c r="AD26" s="168">
        <f t="shared" si="8"/>
        <v>0</v>
      </c>
      <c r="AE26" s="170">
        <f t="shared" si="12"/>
        <v>125.11</v>
      </c>
      <c r="AF26" s="166">
        <f t="shared" si="13"/>
        <v>375.33</v>
      </c>
      <c r="AG26" s="166">
        <f t="shared" si="5"/>
        <v>750.66</v>
      </c>
      <c r="AH26" s="171">
        <f>SUM('[1]Costi misura'!Q47:Q48)</f>
        <v>5</v>
      </c>
      <c r="AI26" s="163">
        <f t="shared" si="14"/>
        <v>262.35000000000002</v>
      </c>
      <c r="AJ26" s="163">
        <f t="shared" si="15"/>
        <v>87.75</v>
      </c>
      <c r="AK26" s="163">
        <f t="shared" si="6"/>
        <v>350.1</v>
      </c>
      <c r="AL26" s="172">
        <f t="shared" si="7"/>
        <v>1100.76</v>
      </c>
    </row>
    <row r="27" spans="1:38" x14ac:dyDescent="0.25">
      <c r="A27" s="173">
        <f>SUM(A26+1)</f>
        <v>26</v>
      </c>
      <c r="B27" s="156">
        <v>1</v>
      </c>
      <c r="C27" s="156" t="s">
        <v>179</v>
      </c>
      <c r="D27" s="157" t="s">
        <v>186</v>
      </c>
      <c r="E27" s="174" t="s">
        <v>31</v>
      </c>
      <c r="F27" s="158" t="s">
        <v>67</v>
      </c>
      <c r="G27" s="159">
        <f>SUM('[1]determ. costi visite'!AB2092:AB2112)</f>
        <v>21</v>
      </c>
      <c r="H27" s="159">
        <f>SUM('[1]determ. costi visite'!T929)</f>
        <v>1</v>
      </c>
      <c r="I27" s="160">
        <f t="shared" si="18"/>
        <v>22</v>
      </c>
      <c r="J27" s="161" t="s">
        <v>69</v>
      </c>
      <c r="K27" s="161">
        <v>1</v>
      </c>
      <c r="L27" s="161"/>
      <c r="M27" s="34">
        <f>SUM('Elenco attività ACI'!$D$3)</f>
        <v>250.22</v>
      </c>
      <c r="N27" s="162">
        <v>2</v>
      </c>
      <c r="O27" s="163">
        <f>SUM('Elenco attività ACI'!$D$7)</f>
        <v>8.4700000000000006</v>
      </c>
      <c r="P27" s="163">
        <f t="shared" si="1"/>
        <v>16.940000000000001</v>
      </c>
      <c r="Q27" s="199"/>
      <c r="R27" s="165">
        <f>SUM('Elenco attività ACI'!$D$12)</f>
        <v>9.8800000000000008</v>
      </c>
      <c r="S27" s="166">
        <f t="shared" si="2"/>
        <v>0</v>
      </c>
      <c r="T27" s="200"/>
      <c r="U27" s="168">
        <f>SUM('Elenco attività ACI'!$D$14)</f>
        <v>6.92</v>
      </c>
      <c r="V27" s="168">
        <f t="shared" si="10"/>
        <v>0</v>
      </c>
      <c r="W27" s="169">
        <f t="shared" si="11"/>
        <v>267.16000000000003</v>
      </c>
      <c r="X27" s="170">
        <f>SUM('Elenco attività ACI'!$D$18)</f>
        <v>125.11</v>
      </c>
      <c r="Y27" s="168">
        <f>SUM('Elenco attività ACI'!$D$22)</f>
        <v>5.1100000000000003</v>
      </c>
      <c r="Z27" s="170">
        <f t="shared" si="3"/>
        <v>10.220000000000001</v>
      </c>
      <c r="AA27" s="168">
        <f>SUM('Elenco attività ACI'!$D$27)</f>
        <v>5.1100000000000003</v>
      </c>
      <c r="AB27" s="168">
        <f t="shared" si="4"/>
        <v>0</v>
      </c>
      <c r="AC27" s="168">
        <f>SUM('Elenco attività ACI'!$D$29)</f>
        <v>3.8</v>
      </c>
      <c r="AD27" s="168">
        <f t="shared" si="8"/>
        <v>0</v>
      </c>
      <c r="AE27" s="170">
        <f t="shared" si="12"/>
        <v>135.33000000000001</v>
      </c>
      <c r="AF27" s="166">
        <f t="shared" si="13"/>
        <v>402.49</v>
      </c>
      <c r="AG27" s="166">
        <f t="shared" si="5"/>
        <v>804.98</v>
      </c>
      <c r="AH27" s="171">
        <f>SUM('[1]Costi misura'!Q49:Q50)</f>
        <v>22</v>
      </c>
      <c r="AI27" s="163">
        <f t="shared" si="14"/>
        <v>1154.3399999999999</v>
      </c>
      <c r="AJ27" s="163">
        <f t="shared" si="15"/>
        <v>386.1</v>
      </c>
      <c r="AK27" s="163">
        <f t="shared" si="6"/>
        <v>1540.44</v>
      </c>
      <c r="AL27" s="172">
        <f t="shared" si="7"/>
        <v>2345.42</v>
      </c>
    </row>
    <row r="28" spans="1:38" x14ac:dyDescent="0.25">
      <c r="A28" s="173">
        <f>SUM(A27+1)</f>
        <v>27</v>
      </c>
      <c r="B28" s="156">
        <v>1</v>
      </c>
      <c r="C28" s="156" t="s">
        <v>179</v>
      </c>
      <c r="D28" s="157" t="s">
        <v>186</v>
      </c>
      <c r="E28" s="174" t="s">
        <v>31</v>
      </c>
      <c r="F28" s="158" t="s">
        <v>32</v>
      </c>
      <c r="G28" s="159">
        <f>SUM('[1]determ. costi visite'!AB2170:AB2184)</f>
        <v>15</v>
      </c>
      <c r="H28" s="159">
        <f>SUM('[1]determ. costi visite'!U934)</f>
        <v>1</v>
      </c>
      <c r="I28" s="160">
        <f t="shared" si="18"/>
        <v>16</v>
      </c>
      <c r="J28" s="161">
        <v>1</v>
      </c>
      <c r="K28" s="161" t="s">
        <v>69</v>
      </c>
      <c r="L28" s="161"/>
      <c r="M28" s="34">
        <f>SUM('Elenco attività ACI'!$D$3)</f>
        <v>250.22</v>
      </c>
      <c r="N28" s="162"/>
      <c r="O28" s="163">
        <f>SUM('Elenco attività ACI'!$D$7)</f>
        <v>8.4700000000000006</v>
      </c>
      <c r="P28" s="163">
        <f t="shared" si="1"/>
        <v>0</v>
      </c>
      <c r="Q28" s="199"/>
      <c r="R28" s="165">
        <f>SUM('Elenco attività ACI'!$D$12)</f>
        <v>9.8800000000000008</v>
      </c>
      <c r="S28" s="166">
        <f t="shared" si="2"/>
        <v>0</v>
      </c>
      <c r="T28" s="200"/>
      <c r="U28" s="168">
        <f>SUM('Elenco attività ACI'!$D$14)</f>
        <v>6.92</v>
      </c>
      <c r="V28" s="168">
        <f t="shared" si="10"/>
        <v>0</v>
      </c>
      <c r="W28" s="169">
        <f t="shared" si="11"/>
        <v>250.22</v>
      </c>
      <c r="X28" s="170">
        <f>SUM('Elenco attività ACI'!$D$18)</f>
        <v>125.11</v>
      </c>
      <c r="Y28" s="168">
        <f>SUM('Elenco attività ACI'!$D$22)</f>
        <v>5.1100000000000003</v>
      </c>
      <c r="Z28" s="170">
        <f t="shared" si="3"/>
        <v>0</v>
      </c>
      <c r="AA28" s="168">
        <f>SUM('Elenco attività ACI'!$D$27)</f>
        <v>5.1100000000000003</v>
      </c>
      <c r="AB28" s="168">
        <f t="shared" si="4"/>
        <v>0</v>
      </c>
      <c r="AC28" s="168">
        <f>SUM('Elenco attività ACI'!$D$29)</f>
        <v>3.8</v>
      </c>
      <c r="AD28" s="168">
        <f t="shared" si="8"/>
        <v>0</v>
      </c>
      <c r="AE28" s="170">
        <f t="shared" si="12"/>
        <v>125.11</v>
      </c>
      <c r="AF28" s="166">
        <f t="shared" si="13"/>
        <v>375.33</v>
      </c>
      <c r="AG28" s="166">
        <f t="shared" si="5"/>
        <v>750.66</v>
      </c>
      <c r="AH28" s="171">
        <f>SUM('[1]Costi misura'!Q51:Q52)</f>
        <v>16</v>
      </c>
      <c r="AI28" s="163">
        <f t="shared" si="14"/>
        <v>839.52</v>
      </c>
      <c r="AJ28" s="163">
        <f t="shared" si="15"/>
        <v>280.8</v>
      </c>
      <c r="AK28" s="163">
        <f t="shared" si="6"/>
        <v>1120.32</v>
      </c>
      <c r="AL28" s="172">
        <f t="shared" si="7"/>
        <v>1870.98</v>
      </c>
    </row>
    <row r="29" spans="1:38" x14ac:dyDescent="0.25">
      <c r="A29" s="173">
        <f t="shared" ref="A29:A92" si="19">SUM(A28)+1</f>
        <v>28</v>
      </c>
      <c r="B29" s="156">
        <v>1</v>
      </c>
      <c r="C29" s="156" t="s">
        <v>179</v>
      </c>
      <c r="D29" s="157" t="s">
        <v>188</v>
      </c>
      <c r="E29" s="174" t="s">
        <v>44</v>
      </c>
      <c r="F29" s="158" t="s">
        <v>50</v>
      </c>
      <c r="G29" s="159">
        <f>SUM('[1]determ. costi visite'!AB345:AB356)</f>
        <v>12</v>
      </c>
      <c r="H29" s="159">
        <f>SUM('[1]determ. costi visite'!T865)</f>
        <v>1</v>
      </c>
      <c r="I29" s="160">
        <f t="shared" si="18"/>
        <v>13</v>
      </c>
      <c r="J29" s="161">
        <v>1</v>
      </c>
      <c r="K29" s="161" t="s">
        <v>69</v>
      </c>
      <c r="L29" s="161"/>
      <c r="M29" s="34">
        <f>SUM('Elenco attività ACI'!$D$3)</f>
        <v>250.22</v>
      </c>
      <c r="N29" s="163"/>
      <c r="O29" s="163">
        <f>SUM('Elenco attività ACI'!$D$7)</f>
        <v>8.4700000000000006</v>
      </c>
      <c r="P29" s="163">
        <f t="shared" si="1"/>
        <v>0</v>
      </c>
      <c r="Q29" s="199"/>
      <c r="R29" s="165">
        <f>SUM('Elenco attività ACI'!$D$12)</f>
        <v>9.8800000000000008</v>
      </c>
      <c r="S29" s="166">
        <f t="shared" si="2"/>
        <v>0</v>
      </c>
      <c r="T29" s="200"/>
      <c r="U29" s="168">
        <f>SUM('Elenco attività ACI'!$D$14)</f>
        <v>6.92</v>
      </c>
      <c r="V29" s="168">
        <f t="shared" si="10"/>
        <v>0</v>
      </c>
      <c r="W29" s="169">
        <f t="shared" si="11"/>
        <v>250.22</v>
      </c>
      <c r="X29" s="170">
        <f>SUM('Elenco attività ACI'!$D$18)</f>
        <v>125.11</v>
      </c>
      <c r="Y29" s="168">
        <f>SUM('Elenco attività ACI'!$D$22)</f>
        <v>5.1100000000000003</v>
      </c>
      <c r="Z29" s="170">
        <f t="shared" si="3"/>
        <v>0</v>
      </c>
      <c r="AA29" s="168">
        <f>SUM('Elenco attività ACI'!$D$27)</f>
        <v>5.1100000000000003</v>
      </c>
      <c r="AB29" s="168">
        <f t="shared" si="4"/>
        <v>0</v>
      </c>
      <c r="AC29" s="168">
        <f>SUM('Elenco attività ACI'!$D$29)</f>
        <v>3.8</v>
      </c>
      <c r="AD29" s="168">
        <f t="shared" si="8"/>
        <v>0</v>
      </c>
      <c r="AE29" s="170">
        <f t="shared" si="12"/>
        <v>125.11</v>
      </c>
      <c r="AF29" s="166">
        <f t="shared" si="13"/>
        <v>375.33</v>
      </c>
      <c r="AG29" s="166">
        <f t="shared" si="5"/>
        <v>750.66</v>
      </c>
      <c r="AH29" s="171">
        <f>SUM('[1]Costi misura'!Q53:Q54)</f>
        <v>13</v>
      </c>
      <c r="AI29" s="163">
        <f t="shared" si="14"/>
        <v>682.11</v>
      </c>
      <c r="AJ29" s="163">
        <f t="shared" si="15"/>
        <v>228.15</v>
      </c>
      <c r="AK29" s="163">
        <f t="shared" si="6"/>
        <v>910.26</v>
      </c>
      <c r="AL29" s="172">
        <f t="shared" si="7"/>
        <v>1660.92</v>
      </c>
    </row>
    <row r="30" spans="1:38" x14ac:dyDescent="0.25">
      <c r="A30" s="173">
        <f t="shared" si="19"/>
        <v>29</v>
      </c>
      <c r="B30" s="156">
        <v>1</v>
      </c>
      <c r="C30" s="156" t="s">
        <v>179</v>
      </c>
      <c r="D30" s="157" t="s">
        <v>188</v>
      </c>
      <c r="E30" s="174" t="s">
        <v>44</v>
      </c>
      <c r="F30" s="158" t="s">
        <v>49</v>
      </c>
      <c r="G30" s="159">
        <f>SUM('[1]determ. costi visite'!AB569:AB579)</f>
        <v>11</v>
      </c>
      <c r="H30" s="190"/>
      <c r="I30" s="160">
        <f t="shared" si="18"/>
        <v>11</v>
      </c>
      <c r="J30" s="161">
        <v>1</v>
      </c>
      <c r="K30" s="161" t="s">
        <v>69</v>
      </c>
      <c r="L30" s="161"/>
      <c r="M30" s="34">
        <f>SUM('Elenco attività ACI'!$D$3)</f>
        <v>250.22</v>
      </c>
      <c r="N30" s="163"/>
      <c r="O30" s="163">
        <f>SUM('Elenco attività ACI'!$D$7)</f>
        <v>8.4700000000000006</v>
      </c>
      <c r="P30" s="163">
        <f t="shared" si="1"/>
        <v>0</v>
      </c>
      <c r="Q30" s="199"/>
      <c r="R30" s="165">
        <f>SUM('Elenco attività ACI'!$D$12)</f>
        <v>9.8800000000000008</v>
      </c>
      <c r="S30" s="166">
        <f t="shared" si="2"/>
        <v>0</v>
      </c>
      <c r="T30" s="200"/>
      <c r="U30" s="168">
        <f>SUM('Elenco attività ACI'!$D$14)</f>
        <v>6.92</v>
      </c>
      <c r="V30" s="168">
        <f t="shared" si="10"/>
        <v>0</v>
      </c>
      <c r="W30" s="169">
        <f t="shared" si="11"/>
        <v>250.22</v>
      </c>
      <c r="X30" s="170">
        <f>SUM('Elenco attività ACI'!$D$18)</f>
        <v>125.11</v>
      </c>
      <c r="Y30" s="168">
        <f>SUM('Elenco attività ACI'!$D$22)</f>
        <v>5.1100000000000003</v>
      </c>
      <c r="Z30" s="170">
        <f t="shared" si="3"/>
        <v>0</v>
      </c>
      <c r="AA30" s="168">
        <f>SUM('Elenco attività ACI'!$D$27)</f>
        <v>5.1100000000000003</v>
      </c>
      <c r="AB30" s="168">
        <f t="shared" si="4"/>
        <v>0</v>
      </c>
      <c r="AC30" s="168">
        <f>SUM('Elenco attività ACI'!$D$29)</f>
        <v>3.8</v>
      </c>
      <c r="AD30" s="168">
        <f t="shared" si="8"/>
        <v>0</v>
      </c>
      <c r="AE30" s="170">
        <f t="shared" si="12"/>
        <v>125.11</v>
      </c>
      <c r="AF30" s="166">
        <f t="shared" si="13"/>
        <v>375.33</v>
      </c>
      <c r="AG30" s="166">
        <f t="shared" si="5"/>
        <v>750.66</v>
      </c>
      <c r="AH30" s="171">
        <f>SUM('[1]Costi misura'!Q55:Q56)</f>
        <v>11</v>
      </c>
      <c r="AI30" s="163">
        <f t="shared" si="14"/>
        <v>577.16999999999996</v>
      </c>
      <c r="AJ30" s="163">
        <f t="shared" si="15"/>
        <v>193.05</v>
      </c>
      <c r="AK30" s="163">
        <f t="shared" si="6"/>
        <v>770.22</v>
      </c>
      <c r="AL30" s="172">
        <f t="shared" si="7"/>
        <v>1520.88</v>
      </c>
    </row>
    <row r="31" spans="1:38" x14ac:dyDescent="0.25">
      <c r="A31" s="173">
        <f t="shared" si="19"/>
        <v>30</v>
      </c>
      <c r="B31" s="156">
        <v>1</v>
      </c>
      <c r="C31" s="156" t="s">
        <v>179</v>
      </c>
      <c r="D31" s="157" t="s">
        <v>188</v>
      </c>
      <c r="E31" s="174" t="s">
        <v>44</v>
      </c>
      <c r="F31" s="158" t="s">
        <v>47</v>
      </c>
      <c r="G31" s="159">
        <f>SUM('[1]determ. costi visite'!AB1938:AB1947)</f>
        <v>10</v>
      </c>
      <c r="H31" s="190"/>
      <c r="I31" s="160">
        <f t="shared" si="18"/>
        <v>10</v>
      </c>
      <c r="J31" s="161">
        <v>1</v>
      </c>
      <c r="K31" s="161" t="s">
        <v>69</v>
      </c>
      <c r="L31" s="161"/>
      <c r="M31" s="34">
        <f>SUM('Elenco attività ACI'!$D$3)</f>
        <v>250.22</v>
      </c>
      <c r="N31" s="163"/>
      <c r="O31" s="163">
        <f>SUM('Elenco attività ACI'!$D$7)</f>
        <v>8.4700000000000006</v>
      </c>
      <c r="P31" s="163">
        <f t="shared" si="1"/>
        <v>0</v>
      </c>
      <c r="Q31" s="199"/>
      <c r="R31" s="165">
        <f>SUM('Elenco attività ACI'!$D$12)</f>
        <v>9.8800000000000008</v>
      </c>
      <c r="S31" s="166">
        <f t="shared" si="2"/>
        <v>0</v>
      </c>
      <c r="T31" s="200"/>
      <c r="U31" s="168">
        <f>SUM('Elenco attività ACI'!$D$14)</f>
        <v>6.92</v>
      </c>
      <c r="V31" s="168">
        <f t="shared" si="10"/>
        <v>0</v>
      </c>
      <c r="W31" s="169">
        <f t="shared" si="11"/>
        <v>250.22</v>
      </c>
      <c r="X31" s="170">
        <f>SUM('Elenco attività ACI'!$D$18)</f>
        <v>125.11</v>
      </c>
      <c r="Y31" s="168">
        <f>SUM('Elenco attività ACI'!$D$22)</f>
        <v>5.1100000000000003</v>
      </c>
      <c r="Z31" s="170">
        <f t="shared" si="3"/>
        <v>0</v>
      </c>
      <c r="AA31" s="168">
        <f>SUM('Elenco attività ACI'!$D$27)</f>
        <v>5.1100000000000003</v>
      </c>
      <c r="AB31" s="168">
        <f t="shared" si="4"/>
        <v>0</v>
      </c>
      <c r="AC31" s="168">
        <f>SUM('Elenco attività ACI'!$D$29)</f>
        <v>3.8</v>
      </c>
      <c r="AD31" s="168">
        <f t="shared" si="8"/>
        <v>0</v>
      </c>
      <c r="AE31" s="170">
        <f t="shared" si="12"/>
        <v>125.11</v>
      </c>
      <c r="AF31" s="166">
        <f t="shared" si="13"/>
        <v>375.33</v>
      </c>
      <c r="AG31" s="166">
        <f t="shared" si="5"/>
        <v>750.66</v>
      </c>
      <c r="AH31" s="171">
        <f>SUM('[1]Costi misura'!Q57:Q58)</f>
        <v>10</v>
      </c>
      <c r="AI31" s="163">
        <f t="shared" si="14"/>
        <v>524.70000000000005</v>
      </c>
      <c r="AJ31" s="163">
        <f t="shared" si="15"/>
        <v>175.5</v>
      </c>
      <c r="AK31" s="163">
        <f t="shared" si="6"/>
        <v>700.2</v>
      </c>
      <c r="AL31" s="172">
        <f t="shared" si="7"/>
        <v>1450.8600000000001</v>
      </c>
    </row>
    <row r="32" spans="1:38" x14ac:dyDescent="0.25">
      <c r="A32" s="173">
        <f t="shared" si="19"/>
        <v>31</v>
      </c>
      <c r="B32" s="156">
        <v>1</v>
      </c>
      <c r="C32" s="156" t="s">
        <v>179</v>
      </c>
      <c r="D32" s="157" t="s">
        <v>188</v>
      </c>
      <c r="E32" s="174" t="s">
        <v>44</v>
      </c>
      <c r="F32" s="158" t="s">
        <v>64</v>
      </c>
      <c r="G32" s="159">
        <f>SUM('[1]determ. costi visite'!AB2135:AB2155)</f>
        <v>21</v>
      </c>
      <c r="H32" s="159"/>
      <c r="I32" s="160">
        <f t="shared" si="18"/>
        <v>21</v>
      </c>
      <c r="J32" s="161" t="s">
        <v>69</v>
      </c>
      <c r="K32" s="161">
        <v>1</v>
      </c>
      <c r="L32" s="161"/>
      <c r="M32" s="34">
        <f>SUM('Elenco attività ACI'!$D$3)</f>
        <v>250.22</v>
      </c>
      <c r="N32" s="162">
        <v>1</v>
      </c>
      <c r="O32" s="163">
        <f>SUM('Elenco attività ACI'!$D$7)</f>
        <v>8.4700000000000006</v>
      </c>
      <c r="P32" s="163">
        <f t="shared" si="1"/>
        <v>8.4700000000000006</v>
      </c>
      <c r="Q32" s="199"/>
      <c r="R32" s="165">
        <f>SUM('Elenco attività ACI'!$D$12)</f>
        <v>9.8800000000000008</v>
      </c>
      <c r="S32" s="166">
        <f t="shared" si="2"/>
        <v>0</v>
      </c>
      <c r="T32" s="200"/>
      <c r="U32" s="168">
        <f>SUM('Elenco attività ACI'!$D$14)</f>
        <v>6.92</v>
      </c>
      <c r="V32" s="168">
        <f t="shared" si="10"/>
        <v>0</v>
      </c>
      <c r="W32" s="169">
        <f t="shared" si="11"/>
        <v>258.69</v>
      </c>
      <c r="X32" s="170">
        <f>SUM('Elenco attività ACI'!$D$18)</f>
        <v>125.11</v>
      </c>
      <c r="Y32" s="168">
        <f>SUM('Elenco attività ACI'!$D$22)</f>
        <v>5.1100000000000003</v>
      </c>
      <c r="Z32" s="170">
        <f t="shared" si="3"/>
        <v>5.1100000000000003</v>
      </c>
      <c r="AA32" s="168">
        <f>SUM('Elenco attività ACI'!$D$27)</f>
        <v>5.1100000000000003</v>
      </c>
      <c r="AB32" s="168">
        <f t="shared" si="4"/>
        <v>0</v>
      </c>
      <c r="AC32" s="168">
        <f>SUM('Elenco attività ACI'!$D$29)</f>
        <v>3.8</v>
      </c>
      <c r="AD32" s="168">
        <f t="shared" si="8"/>
        <v>0</v>
      </c>
      <c r="AE32" s="170">
        <f t="shared" si="12"/>
        <v>130.22</v>
      </c>
      <c r="AF32" s="166">
        <f t="shared" si="13"/>
        <v>388.90999999999997</v>
      </c>
      <c r="AG32" s="166">
        <f t="shared" si="5"/>
        <v>777.81999999999994</v>
      </c>
      <c r="AH32" s="171">
        <f>SUM('[1]Costi misura'!Q59:Q60)</f>
        <v>20</v>
      </c>
      <c r="AI32" s="163">
        <f t="shared" si="14"/>
        <v>1049.4000000000001</v>
      </c>
      <c r="AJ32" s="163">
        <f t="shared" si="15"/>
        <v>351</v>
      </c>
      <c r="AK32" s="163">
        <f t="shared" si="6"/>
        <v>1400.4</v>
      </c>
      <c r="AL32" s="172">
        <f t="shared" si="7"/>
        <v>2178.2200000000003</v>
      </c>
    </row>
    <row r="33" spans="1:38" x14ac:dyDescent="0.25">
      <c r="A33" s="173">
        <f t="shared" si="19"/>
        <v>32</v>
      </c>
      <c r="B33" s="156">
        <v>1</v>
      </c>
      <c r="C33" s="156" t="s">
        <v>179</v>
      </c>
      <c r="D33" s="157" t="s">
        <v>189</v>
      </c>
      <c r="E33" s="174" t="s">
        <v>41</v>
      </c>
      <c r="F33" s="158" t="s">
        <v>42</v>
      </c>
      <c r="G33" s="159">
        <f>SUM('[1]determ. costi visite'!AB246:AB255)</f>
        <v>10</v>
      </c>
      <c r="H33" s="159">
        <f>SUM('[1]determ. costi visite'!T858)</f>
        <v>1</v>
      </c>
      <c r="I33" s="160">
        <f t="shared" si="18"/>
        <v>11</v>
      </c>
      <c r="J33" s="161">
        <v>1</v>
      </c>
      <c r="K33" s="161" t="s">
        <v>69</v>
      </c>
      <c r="L33" s="161"/>
      <c r="M33" s="34">
        <f>SUM('Elenco attività ACI'!$D$3)</f>
        <v>250.22</v>
      </c>
      <c r="N33" s="163"/>
      <c r="O33" s="163">
        <f>SUM('Elenco attività ACI'!$D$7)</f>
        <v>8.4700000000000006</v>
      </c>
      <c r="P33" s="163">
        <f t="shared" si="1"/>
        <v>0</v>
      </c>
      <c r="Q33" s="199"/>
      <c r="R33" s="165">
        <f>SUM('Elenco attività ACI'!$D$12)</f>
        <v>9.8800000000000008</v>
      </c>
      <c r="S33" s="166">
        <f t="shared" si="2"/>
        <v>0</v>
      </c>
      <c r="T33" s="200"/>
      <c r="U33" s="168">
        <f>SUM('Elenco attività ACI'!$D$14)</f>
        <v>6.92</v>
      </c>
      <c r="V33" s="168">
        <f t="shared" si="10"/>
        <v>0</v>
      </c>
      <c r="W33" s="169">
        <f t="shared" si="11"/>
        <v>250.22</v>
      </c>
      <c r="X33" s="170">
        <f>SUM('Elenco attività ACI'!$D$18)</f>
        <v>125.11</v>
      </c>
      <c r="Y33" s="168">
        <f>SUM('Elenco attività ACI'!$D$22)</f>
        <v>5.1100000000000003</v>
      </c>
      <c r="Z33" s="170">
        <f t="shared" si="3"/>
        <v>0</v>
      </c>
      <c r="AA33" s="168">
        <f>SUM('Elenco attività ACI'!$D$27)</f>
        <v>5.1100000000000003</v>
      </c>
      <c r="AB33" s="168">
        <f t="shared" si="4"/>
        <v>0</v>
      </c>
      <c r="AC33" s="168">
        <f>SUM('Elenco attività ACI'!$D$29)</f>
        <v>3.8</v>
      </c>
      <c r="AD33" s="168">
        <f t="shared" si="8"/>
        <v>0</v>
      </c>
      <c r="AE33" s="170">
        <f t="shared" si="12"/>
        <v>125.11</v>
      </c>
      <c r="AF33" s="166">
        <f t="shared" si="13"/>
        <v>375.33</v>
      </c>
      <c r="AG33" s="166">
        <f t="shared" si="5"/>
        <v>750.66</v>
      </c>
      <c r="AH33" s="171">
        <f>SUM('[1]Costi misura'!Q61:Q62)</f>
        <v>11</v>
      </c>
      <c r="AI33" s="163">
        <f t="shared" si="14"/>
        <v>577.16999999999996</v>
      </c>
      <c r="AJ33" s="163">
        <f t="shared" si="15"/>
        <v>193.05</v>
      </c>
      <c r="AK33" s="163">
        <f t="shared" si="6"/>
        <v>770.22</v>
      </c>
      <c r="AL33" s="172">
        <f t="shared" si="7"/>
        <v>1520.88</v>
      </c>
    </row>
    <row r="34" spans="1:38" x14ac:dyDescent="0.25">
      <c r="A34" s="173">
        <f t="shared" si="19"/>
        <v>33</v>
      </c>
      <c r="B34" s="156">
        <v>1</v>
      </c>
      <c r="C34" s="156" t="s">
        <v>179</v>
      </c>
      <c r="D34" s="157" t="s">
        <v>189</v>
      </c>
      <c r="E34" s="174" t="s">
        <v>41</v>
      </c>
      <c r="F34" s="158" t="s">
        <v>40</v>
      </c>
      <c r="G34" s="159">
        <f>SUM('[1]determ. costi visite'!AB2006:AB2016)</f>
        <v>11</v>
      </c>
      <c r="H34" s="159">
        <f>SUM('[1]determ. costi visite'!T924)</f>
        <v>1</v>
      </c>
      <c r="I34" s="160">
        <f t="shared" si="18"/>
        <v>12</v>
      </c>
      <c r="J34" s="161">
        <v>1</v>
      </c>
      <c r="K34" s="161" t="s">
        <v>69</v>
      </c>
      <c r="L34" s="161"/>
      <c r="M34" s="34">
        <f>SUM('Elenco attività ACI'!$D$3)</f>
        <v>250.22</v>
      </c>
      <c r="N34" s="163"/>
      <c r="O34" s="163">
        <f>SUM('Elenco attività ACI'!$D$7)</f>
        <v>8.4700000000000006</v>
      </c>
      <c r="P34" s="163">
        <f t="shared" ref="P34:P97" si="20">SUM(N34*O34)</f>
        <v>0</v>
      </c>
      <c r="Q34" s="199"/>
      <c r="R34" s="165">
        <f>SUM('Elenco attività ACI'!$D$12)</f>
        <v>9.8800000000000008</v>
      </c>
      <c r="S34" s="166">
        <f t="shared" si="2"/>
        <v>0</v>
      </c>
      <c r="T34" s="200"/>
      <c r="U34" s="168">
        <f>SUM('Elenco attività ACI'!$D$14)</f>
        <v>6.92</v>
      </c>
      <c r="V34" s="168">
        <f t="shared" si="10"/>
        <v>0</v>
      </c>
      <c r="W34" s="169">
        <f t="shared" si="11"/>
        <v>250.22</v>
      </c>
      <c r="X34" s="170">
        <f>SUM('Elenco attività ACI'!$D$18)</f>
        <v>125.11</v>
      </c>
      <c r="Y34" s="168">
        <f>SUM('Elenco attività ACI'!$D$22)</f>
        <v>5.1100000000000003</v>
      </c>
      <c r="Z34" s="170">
        <f t="shared" ref="Z34:Z97" si="21">SUM(N34*Y34)</f>
        <v>0</v>
      </c>
      <c r="AA34" s="168">
        <f>SUM('Elenco attività ACI'!$D$27)</f>
        <v>5.1100000000000003</v>
      </c>
      <c r="AB34" s="168">
        <f t="shared" ref="AB34:AB97" si="22">SUM(Q34*AA34)</f>
        <v>0</v>
      </c>
      <c r="AC34" s="168">
        <f>SUM('Elenco attività ACI'!$D$29)</f>
        <v>3.8</v>
      </c>
      <c r="AD34" s="168">
        <f t="shared" si="8"/>
        <v>0</v>
      </c>
      <c r="AE34" s="170">
        <f t="shared" si="12"/>
        <v>125.11</v>
      </c>
      <c r="AF34" s="166">
        <f t="shared" si="13"/>
        <v>375.33</v>
      </c>
      <c r="AG34" s="166">
        <f t="shared" ref="AG34:AG97" si="23">SUM(AF34)*$AM$1</f>
        <v>750.66</v>
      </c>
      <c r="AH34" s="171">
        <f>SUM('[1]Costi misura'!Q63:Q64)</f>
        <v>12</v>
      </c>
      <c r="AI34" s="163">
        <f t="shared" si="14"/>
        <v>629.64</v>
      </c>
      <c r="AJ34" s="163">
        <f t="shared" si="15"/>
        <v>210.60000000000002</v>
      </c>
      <c r="AK34" s="163">
        <f t="shared" si="6"/>
        <v>840.24</v>
      </c>
      <c r="AL34" s="172">
        <f t="shared" si="7"/>
        <v>1590.9</v>
      </c>
    </row>
    <row r="35" spans="1:38" x14ac:dyDescent="0.25">
      <c r="A35" s="173">
        <f t="shared" si="19"/>
        <v>34</v>
      </c>
      <c r="B35" s="156">
        <v>1</v>
      </c>
      <c r="C35" s="156" t="s">
        <v>179</v>
      </c>
      <c r="D35" s="157" t="s">
        <v>189</v>
      </c>
      <c r="E35" s="174" t="s">
        <v>31</v>
      </c>
      <c r="F35" s="158" t="s">
        <v>34</v>
      </c>
      <c r="G35" s="159">
        <f>SUM('[1]determ. costi visite'!AB1021:AB1042)</f>
        <v>22</v>
      </c>
      <c r="H35" s="159">
        <f>SUM('[1]determ. costi visite'!U897)</f>
        <v>1</v>
      </c>
      <c r="I35" s="160">
        <f t="shared" si="18"/>
        <v>23</v>
      </c>
      <c r="J35" s="161" t="s">
        <v>69</v>
      </c>
      <c r="K35" s="161">
        <v>1</v>
      </c>
      <c r="L35" s="161"/>
      <c r="M35" s="34">
        <f>SUM('Elenco attività ACI'!$D$3)</f>
        <v>250.22</v>
      </c>
      <c r="N35" s="162">
        <v>3</v>
      </c>
      <c r="O35" s="163">
        <f>SUM('Elenco attività ACI'!$D$7)</f>
        <v>8.4700000000000006</v>
      </c>
      <c r="P35" s="163">
        <f t="shared" si="20"/>
        <v>25.410000000000004</v>
      </c>
      <c r="Q35" s="199"/>
      <c r="R35" s="165">
        <f>SUM('Elenco attività ACI'!$D$12)</f>
        <v>9.8800000000000008</v>
      </c>
      <c r="S35" s="166">
        <f t="shared" si="2"/>
        <v>0</v>
      </c>
      <c r="T35" s="200"/>
      <c r="U35" s="168">
        <f>SUM('Elenco attività ACI'!$D$14)</f>
        <v>6.92</v>
      </c>
      <c r="V35" s="168">
        <f t="shared" si="10"/>
        <v>0</v>
      </c>
      <c r="W35" s="169">
        <f t="shared" si="11"/>
        <v>275.63</v>
      </c>
      <c r="X35" s="170">
        <f>SUM('Elenco attività ACI'!$D$18)</f>
        <v>125.11</v>
      </c>
      <c r="Y35" s="168">
        <f>SUM('Elenco attività ACI'!$D$22)</f>
        <v>5.1100000000000003</v>
      </c>
      <c r="Z35" s="170">
        <f t="shared" si="21"/>
        <v>15.330000000000002</v>
      </c>
      <c r="AA35" s="168">
        <f>SUM('Elenco attività ACI'!$D$27)</f>
        <v>5.1100000000000003</v>
      </c>
      <c r="AB35" s="168">
        <f t="shared" si="22"/>
        <v>0</v>
      </c>
      <c r="AC35" s="168">
        <f>SUM('Elenco attività ACI'!$D$29)</f>
        <v>3.8</v>
      </c>
      <c r="AD35" s="168">
        <f t="shared" si="8"/>
        <v>0</v>
      </c>
      <c r="AE35" s="170">
        <f t="shared" si="12"/>
        <v>140.44</v>
      </c>
      <c r="AF35" s="166">
        <f t="shared" si="13"/>
        <v>416.07</v>
      </c>
      <c r="AG35" s="166">
        <f t="shared" si="23"/>
        <v>832.14</v>
      </c>
      <c r="AH35" s="171">
        <f>SUM('[1]Costi misura'!Q65:Q66)</f>
        <v>23</v>
      </c>
      <c r="AI35" s="163">
        <f t="shared" si="14"/>
        <v>1206.81</v>
      </c>
      <c r="AJ35" s="163">
        <f t="shared" si="15"/>
        <v>403.65000000000003</v>
      </c>
      <c r="AK35" s="163">
        <f t="shared" si="6"/>
        <v>1610.46</v>
      </c>
      <c r="AL35" s="172">
        <f t="shared" si="7"/>
        <v>2442.6</v>
      </c>
    </row>
    <row r="36" spans="1:38" x14ac:dyDescent="0.25">
      <c r="A36" s="175">
        <f t="shared" si="19"/>
        <v>35</v>
      </c>
      <c r="B36" s="156">
        <v>1</v>
      </c>
      <c r="C36" s="156" t="s">
        <v>179</v>
      </c>
      <c r="D36" s="157" t="s">
        <v>189</v>
      </c>
      <c r="E36" s="195" t="s">
        <v>31</v>
      </c>
      <c r="F36" s="208" t="s">
        <v>33</v>
      </c>
      <c r="G36" s="209">
        <f>SUM('[1]determ. costi visite'!AB1892:AB1900)</f>
        <v>9</v>
      </c>
      <c r="H36" s="209">
        <f>SUM('[1]determ. costi visite'!T914)</f>
        <v>1</v>
      </c>
      <c r="I36" s="160">
        <f t="shared" si="18"/>
        <v>10</v>
      </c>
      <c r="J36" s="210">
        <v>1</v>
      </c>
      <c r="K36" s="161" t="s">
        <v>69</v>
      </c>
      <c r="L36" s="210"/>
      <c r="M36" s="34">
        <f>SUM('Elenco attività ACI'!$D$3)</f>
        <v>250.22</v>
      </c>
      <c r="N36" s="211"/>
      <c r="O36" s="163">
        <f>SUM('Elenco attività ACI'!$D$7)</f>
        <v>8.4700000000000006</v>
      </c>
      <c r="P36" s="163">
        <f t="shared" si="20"/>
        <v>0</v>
      </c>
      <c r="Q36" s="199"/>
      <c r="R36" s="165">
        <f>SUM('Elenco attività ACI'!$D$12)</f>
        <v>9.8800000000000008</v>
      </c>
      <c r="S36" s="166">
        <f t="shared" si="2"/>
        <v>0</v>
      </c>
      <c r="T36" s="200"/>
      <c r="U36" s="168">
        <f>SUM('Elenco attività ACI'!$D$14)</f>
        <v>6.92</v>
      </c>
      <c r="V36" s="168">
        <f t="shared" si="10"/>
        <v>0</v>
      </c>
      <c r="W36" s="169">
        <f t="shared" si="11"/>
        <v>250.22</v>
      </c>
      <c r="X36" s="170">
        <f>SUM('Elenco attività ACI'!$D$18)</f>
        <v>125.11</v>
      </c>
      <c r="Y36" s="168">
        <f>SUM('Elenco attività ACI'!$D$22)</f>
        <v>5.1100000000000003</v>
      </c>
      <c r="Z36" s="170">
        <f t="shared" si="21"/>
        <v>0</v>
      </c>
      <c r="AA36" s="168">
        <f>SUM('Elenco attività ACI'!$D$27)</f>
        <v>5.1100000000000003</v>
      </c>
      <c r="AB36" s="168">
        <f t="shared" si="22"/>
        <v>0</v>
      </c>
      <c r="AC36" s="168">
        <f>SUM('Elenco attività ACI'!$D$29)</f>
        <v>3.8</v>
      </c>
      <c r="AD36" s="168">
        <f t="shared" si="8"/>
        <v>0</v>
      </c>
      <c r="AE36" s="170">
        <f t="shared" si="12"/>
        <v>125.11</v>
      </c>
      <c r="AF36" s="166">
        <f t="shared" si="13"/>
        <v>375.33</v>
      </c>
      <c r="AG36" s="166">
        <f t="shared" si="23"/>
        <v>750.66</v>
      </c>
      <c r="AH36" s="171">
        <f>SUM('[1]Costi misura'!Q67:Q68)</f>
        <v>10</v>
      </c>
      <c r="AI36" s="163">
        <f t="shared" si="14"/>
        <v>524.70000000000005</v>
      </c>
      <c r="AJ36" s="163">
        <f t="shared" si="15"/>
        <v>175.5</v>
      </c>
      <c r="AK36" s="163">
        <f t="shared" si="6"/>
        <v>700.2</v>
      </c>
      <c r="AL36" s="172">
        <f t="shared" si="7"/>
        <v>1450.8600000000001</v>
      </c>
    </row>
    <row r="37" spans="1:38" x14ac:dyDescent="0.25">
      <c r="A37" s="173">
        <f t="shared" si="19"/>
        <v>36</v>
      </c>
      <c r="B37" s="156">
        <v>1</v>
      </c>
      <c r="C37" s="156" t="s">
        <v>179</v>
      </c>
      <c r="D37" s="157" t="s">
        <v>189</v>
      </c>
      <c r="E37" s="174" t="s">
        <v>31</v>
      </c>
      <c r="F37" s="158" t="s">
        <v>68</v>
      </c>
      <c r="G37" s="159">
        <f>SUM('[1]determ. costi visite'!AB2203:AB2225)</f>
        <v>23</v>
      </c>
      <c r="H37" s="159">
        <f>SUM('[1]determ. costi visite'!T936)</f>
        <v>1</v>
      </c>
      <c r="I37" s="160">
        <f t="shared" si="18"/>
        <v>24</v>
      </c>
      <c r="J37" s="161" t="s">
        <v>69</v>
      </c>
      <c r="K37" s="161">
        <v>1</v>
      </c>
      <c r="L37" s="161"/>
      <c r="M37" s="34">
        <f>SUM('Elenco attività ACI'!$D$3)</f>
        <v>250.22</v>
      </c>
      <c r="N37" s="198">
        <v>4</v>
      </c>
      <c r="O37" s="163">
        <f>SUM('Elenco attività ACI'!$D$7)</f>
        <v>8.4700000000000006</v>
      </c>
      <c r="P37" s="163">
        <f t="shared" si="20"/>
        <v>33.880000000000003</v>
      </c>
      <c r="Q37" s="199"/>
      <c r="R37" s="165">
        <f>SUM('Elenco attività ACI'!$D$12)</f>
        <v>9.8800000000000008</v>
      </c>
      <c r="S37" s="166">
        <f t="shared" si="2"/>
        <v>0</v>
      </c>
      <c r="T37" s="200"/>
      <c r="U37" s="168">
        <f>SUM('Elenco attività ACI'!$D$14)</f>
        <v>6.92</v>
      </c>
      <c r="V37" s="168">
        <f t="shared" si="10"/>
        <v>0</v>
      </c>
      <c r="W37" s="169">
        <f t="shared" si="11"/>
        <v>284.10000000000002</v>
      </c>
      <c r="X37" s="170">
        <f>SUM('Elenco attività ACI'!$D$18)</f>
        <v>125.11</v>
      </c>
      <c r="Y37" s="168">
        <f>SUM('Elenco attività ACI'!$D$22)</f>
        <v>5.1100000000000003</v>
      </c>
      <c r="Z37" s="170">
        <f t="shared" si="21"/>
        <v>20.440000000000001</v>
      </c>
      <c r="AA37" s="168">
        <f>SUM('Elenco attività ACI'!$D$27)</f>
        <v>5.1100000000000003</v>
      </c>
      <c r="AB37" s="168">
        <f t="shared" si="22"/>
        <v>0</v>
      </c>
      <c r="AC37" s="168">
        <f>SUM('Elenco attività ACI'!$D$29)</f>
        <v>3.8</v>
      </c>
      <c r="AD37" s="168">
        <f t="shared" si="8"/>
        <v>0</v>
      </c>
      <c r="AE37" s="170">
        <f t="shared" si="12"/>
        <v>145.55000000000001</v>
      </c>
      <c r="AF37" s="166">
        <f t="shared" si="13"/>
        <v>429.65000000000003</v>
      </c>
      <c r="AG37" s="166">
        <f t="shared" si="23"/>
        <v>859.30000000000007</v>
      </c>
      <c r="AH37" s="171">
        <f>SUM('[1]Costi misura'!Q69:Q70)</f>
        <v>23</v>
      </c>
      <c r="AI37" s="163">
        <f t="shared" si="14"/>
        <v>1206.81</v>
      </c>
      <c r="AJ37" s="163">
        <f t="shared" si="15"/>
        <v>403.65000000000003</v>
      </c>
      <c r="AK37" s="163">
        <f t="shared" si="6"/>
        <v>1610.46</v>
      </c>
      <c r="AL37" s="172">
        <f t="shared" si="7"/>
        <v>2469.7600000000002</v>
      </c>
    </row>
    <row r="38" spans="1:38" x14ac:dyDescent="0.25">
      <c r="A38" s="212">
        <f t="shared" si="19"/>
        <v>37</v>
      </c>
      <c r="B38" s="156">
        <v>1</v>
      </c>
      <c r="C38" s="156" t="s">
        <v>179</v>
      </c>
      <c r="D38" s="157" t="s">
        <v>189</v>
      </c>
      <c r="E38" s="174" t="s">
        <v>31</v>
      </c>
      <c r="F38" s="158" t="s">
        <v>30</v>
      </c>
      <c r="G38" s="213">
        <f>SUM('[1]determ. costi visite'!AB2185:AB2202)</f>
        <v>18</v>
      </c>
      <c r="H38" s="213">
        <f>SUM('[1]determ. costi visite'!T935)</f>
        <v>1</v>
      </c>
      <c r="I38" s="160">
        <f t="shared" si="18"/>
        <v>19</v>
      </c>
      <c r="J38" s="210">
        <v>1</v>
      </c>
      <c r="K38" s="161" t="s">
        <v>69</v>
      </c>
      <c r="L38" s="161"/>
      <c r="M38" s="34">
        <f>SUM('Elenco attività ACI'!$D$3)</f>
        <v>250.22</v>
      </c>
      <c r="N38" s="198"/>
      <c r="O38" s="163">
        <f>SUM('Elenco attività ACI'!$D$7)</f>
        <v>8.4700000000000006</v>
      </c>
      <c r="P38" s="163">
        <f t="shared" si="20"/>
        <v>0</v>
      </c>
      <c r="Q38" s="199"/>
      <c r="R38" s="165">
        <f>SUM('Elenco attività ACI'!$D$12)</f>
        <v>9.8800000000000008</v>
      </c>
      <c r="S38" s="166">
        <f t="shared" si="2"/>
        <v>0</v>
      </c>
      <c r="T38" s="200"/>
      <c r="U38" s="168">
        <f>SUM('Elenco attività ACI'!$D$14)</f>
        <v>6.92</v>
      </c>
      <c r="V38" s="168">
        <f t="shared" si="10"/>
        <v>0</v>
      </c>
      <c r="W38" s="169">
        <f t="shared" si="11"/>
        <v>250.22</v>
      </c>
      <c r="X38" s="170">
        <f>SUM('Elenco attività ACI'!$D$18)</f>
        <v>125.11</v>
      </c>
      <c r="Y38" s="168">
        <f>SUM('Elenco attività ACI'!$D$22)</f>
        <v>5.1100000000000003</v>
      </c>
      <c r="Z38" s="170">
        <f t="shared" si="21"/>
        <v>0</v>
      </c>
      <c r="AA38" s="168">
        <f>SUM('Elenco attività ACI'!$D$27)</f>
        <v>5.1100000000000003</v>
      </c>
      <c r="AB38" s="168">
        <f t="shared" si="22"/>
        <v>0</v>
      </c>
      <c r="AC38" s="168">
        <f>SUM('Elenco attività ACI'!$D$29)</f>
        <v>3.8</v>
      </c>
      <c r="AD38" s="168">
        <f t="shared" si="8"/>
        <v>0</v>
      </c>
      <c r="AE38" s="170">
        <f t="shared" si="12"/>
        <v>125.11</v>
      </c>
      <c r="AF38" s="166">
        <f t="shared" si="13"/>
        <v>375.33</v>
      </c>
      <c r="AG38" s="166">
        <f t="shared" si="23"/>
        <v>750.66</v>
      </c>
      <c r="AH38" s="171">
        <f>SUM('[1]Costi misura'!Q71:Q72)</f>
        <v>19</v>
      </c>
      <c r="AI38" s="163">
        <f t="shared" si="14"/>
        <v>996.93</v>
      </c>
      <c r="AJ38" s="163">
        <f t="shared" si="15"/>
        <v>333.45</v>
      </c>
      <c r="AK38" s="163">
        <f t="shared" si="6"/>
        <v>1330.3799999999999</v>
      </c>
      <c r="AL38" s="172">
        <f t="shared" si="7"/>
        <v>2081.04</v>
      </c>
    </row>
    <row r="39" spans="1:38" x14ac:dyDescent="0.25">
      <c r="A39" s="173">
        <f t="shared" si="19"/>
        <v>38</v>
      </c>
      <c r="B39" s="156">
        <v>1</v>
      </c>
      <c r="C39" s="214" t="s">
        <v>190</v>
      </c>
      <c r="D39" s="215" t="s">
        <v>191</v>
      </c>
      <c r="E39" s="174" t="s">
        <v>192</v>
      </c>
      <c r="F39" s="158" t="s">
        <v>193</v>
      </c>
      <c r="G39" s="213">
        <f>SUM('[1]determ. costi visite'!AB176:AB205)</f>
        <v>30</v>
      </c>
      <c r="H39" s="216"/>
      <c r="I39" s="160">
        <f t="shared" si="18"/>
        <v>30</v>
      </c>
      <c r="J39" s="161" t="s">
        <v>69</v>
      </c>
      <c r="K39" s="161">
        <v>1</v>
      </c>
      <c r="L39" s="161"/>
      <c r="M39" s="34">
        <f>SUM('Elenco attività ACI'!$D$3)</f>
        <v>250.22</v>
      </c>
      <c r="N39" s="198">
        <v>10</v>
      </c>
      <c r="O39" s="163">
        <f>SUM('Elenco attività ACI'!$D$7)</f>
        <v>8.4700000000000006</v>
      </c>
      <c r="P39" s="163">
        <f t="shared" si="20"/>
        <v>84.7</v>
      </c>
      <c r="Q39" s="199"/>
      <c r="R39" s="165">
        <f>SUM('Elenco attività ACI'!$D$12)</f>
        <v>9.8800000000000008</v>
      </c>
      <c r="S39" s="166">
        <f t="shared" si="2"/>
        <v>0</v>
      </c>
      <c r="T39" s="200"/>
      <c r="U39" s="168">
        <f>SUM('Elenco attività ACI'!$D$14)</f>
        <v>6.92</v>
      </c>
      <c r="V39" s="168">
        <f t="shared" si="10"/>
        <v>0</v>
      </c>
      <c r="W39" s="169">
        <f t="shared" si="11"/>
        <v>334.92</v>
      </c>
      <c r="X39" s="170">
        <f>SUM('Elenco attività ACI'!$D$18)</f>
        <v>125.11</v>
      </c>
      <c r="Y39" s="168">
        <f>SUM('Elenco attività ACI'!$D$22)</f>
        <v>5.1100000000000003</v>
      </c>
      <c r="Z39" s="170">
        <f t="shared" si="21"/>
        <v>51.1</v>
      </c>
      <c r="AA39" s="168">
        <f>SUM('Elenco attività ACI'!$D$27)</f>
        <v>5.1100000000000003</v>
      </c>
      <c r="AB39" s="168">
        <f t="shared" si="22"/>
        <v>0</v>
      </c>
      <c r="AC39" s="168">
        <f>SUM('Elenco attività ACI'!$D$29)</f>
        <v>3.8</v>
      </c>
      <c r="AD39" s="168">
        <f t="shared" si="8"/>
        <v>0</v>
      </c>
      <c r="AE39" s="170">
        <f t="shared" si="12"/>
        <v>176.21</v>
      </c>
      <c r="AF39" s="166">
        <f t="shared" si="13"/>
        <v>511.13</v>
      </c>
      <c r="AG39" s="166">
        <f t="shared" si="23"/>
        <v>1022.26</v>
      </c>
      <c r="AH39" s="171">
        <f>SUM('[1]Costi misura'!Q73:Q74)</f>
        <v>30</v>
      </c>
      <c r="AI39" s="163">
        <f t="shared" si="14"/>
        <v>1574.1</v>
      </c>
      <c r="AJ39" s="163">
        <f t="shared" si="15"/>
        <v>526.5</v>
      </c>
      <c r="AK39" s="163">
        <f t="shared" si="6"/>
        <v>2100.6</v>
      </c>
      <c r="AL39" s="172">
        <f t="shared" si="7"/>
        <v>3122.8599999999997</v>
      </c>
    </row>
    <row r="40" spans="1:38" x14ac:dyDescent="0.25">
      <c r="A40" s="173">
        <f t="shared" si="19"/>
        <v>39</v>
      </c>
      <c r="B40" s="156">
        <v>1</v>
      </c>
      <c r="C40" s="214" t="s">
        <v>190</v>
      </c>
      <c r="D40" s="215" t="s">
        <v>191</v>
      </c>
      <c r="E40" s="174" t="s">
        <v>192</v>
      </c>
      <c r="F40" s="158" t="s">
        <v>194</v>
      </c>
      <c r="G40" s="213">
        <f>SUM('[1]determ. costi visite'!AB441:AB449)</f>
        <v>9</v>
      </c>
      <c r="H40" s="213">
        <f>SUM('[1]determ. costi visite'!T871)</f>
        <v>1</v>
      </c>
      <c r="I40" s="160">
        <f t="shared" si="18"/>
        <v>10</v>
      </c>
      <c r="J40" s="161">
        <v>1</v>
      </c>
      <c r="K40" s="161" t="s">
        <v>69</v>
      </c>
      <c r="L40" s="161"/>
      <c r="M40" s="34">
        <f>SUM('Elenco attività ACI'!$D$3)</f>
        <v>250.22</v>
      </c>
      <c r="N40" s="211"/>
      <c r="O40" s="163">
        <f>SUM('Elenco attività ACI'!$D$7)</f>
        <v>8.4700000000000006</v>
      </c>
      <c r="P40" s="163">
        <f t="shared" si="20"/>
        <v>0</v>
      </c>
      <c r="Q40" s="199"/>
      <c r="R40" s="165">
        <f>SUM('Elenco attività ACI'!$D$12)</f>
        <v>9.8800000000000008</v>
      </c>
      <c r="S40" s="166">
        <f t="shared" si="2"/>
        <v>0</v>
      </c>
      <c r="T40" s="200"/>
      <c r="U40" s="168">
        <f>SUM('Elenco attività ACI'!$D$14)</f>
        <v>6.92</v>
      </c>
      <c r="V40" s="168">
        <f t="shared" si="10"/>
        <v>0</v>
      </c>
      <c r="W40" s="169">
        <f t="shared" si="11"/>
        <v>250.22</v>
      </c>
      <c r="X40" s="170">
        <f>SUM('Elenco attività ACI'!$D$18)</f>
        <v>125.11</v>
      </c>
      <c r="Y40" s="168">
        <f>SUM('Elenco attività ACI'!$D$22)</f>
        <v>5.1100000000000003</v>
      </c>
      <c r="Z40" s="170">
        <f t="shared" si="21"/>
        <v>0</v>
      </c>
      <c r="AA40" s="168">
        <f>SUM('Elenco attività ACI'!$D$27)</f>
        <v>5.1100000000000003</v>
      </c>
      <c r="AB40" s="168">
        <f t="shared" si="22"/>
        <v>0</v>
      </c>
      <c r="AC40" s="168">
        <f>SUM('Elenco attività ACI'!$D$29)</f>
        <v>3.8</v>
      </c>
      <c r="AD40" s="168">
        <f t="shared" si="8"/>
        <v>0</v>
      </c>
      <c r="AE40" s="170">
        <f t="shared" si="12"/>
        <v>125.11</v>
      </c>
      <c r="AF40" s="166">
        <f t="shared" si="13"/>
        <v>375.33</v>
      </c>
      <c r="AG40" s="166">
        <f t="shared" si="23"/>
        <v>750.66</v>
      </c>
      <c r="AH40" s="171">
        <f>SUM('[1]Costi misura'!Q75:Q76)</f>
        <v>10</v>
      </c>
      <c r="AI40" s="163">
        <f t="shared" si="14"/>
        <v>524.70000000000005</v>
      </c>
      <c r="AJ40" s="163">
        <f t="shared" si="15"/>
        <v>175.5</v>
      </c>
      <c r="AK40" s="163">
        <f t="shared" si="6"/>
        <v>700.2</v>
      </c>
      <c r="AL40" s="172">
        <f t="shared" si="7"/>
        <v>1450.8600000000001</v>
      </c>
    </row>
    <row r="41" spans="1:38" x14ac:dyDescent="0.25">
      <c r="A41" s="173">
        <f t="shared" si="19"/>
        <v>40</v>
      </c>
      <c r="B41" s="156">
        <v>1</v>
      </c>
      <c r="C41" s="214" t="s">
        <v>190</v>
      </c>
      <c r="D41" s="215" t="s">
        <v>191</v>
      </c>
      <c r="E41" s="174" t="s">
        <v>192</v>
      </c>
      <c r="F41" s="158" t="s">
        <v>195</v>
      </c>
      <c r="G41" s="213">
        <f>SUM('[1]determ. costi visite'!AB431:AB440)</f>
        <v>10</v>
      </c>
      <c r="H41" s="213">
        <f>SUM('[1]determ. costi visite'!T873)</f>
        <v>1</v>
      </c>
      <c r="I41" s="160">
        <f t="shared" si="18"/>
        <v>11</v>
      </c>
      <c r="J41" s="161">
        <v>1</v>
      </c>
      <c r="K41" s="161" t="s">
        <v>69</v>
      </c>
      <c r="L41" s="161"/>
      <c r="M41" s="34">
        <f>SUM('Elenco attività ACI'!$D$3)</f>
        <v>250.22</v>
      </c>
      <c r="N41" s="211"/>
      <c r="O41" s="163">
        <f>SUM('Elenco attività ACI'!$D$7)</f>
        <v>8.4700000000000006</v>
      </c>
      <c r="P41" s="163">
        <f t="shared" si="20"/>
        <v>0</v>
      </c>
      <c r="Q41" s="199"/>
      <c r="R41" s="165">
        <f>SUM('Elenco attività ACI'!$D$12)</f>
        <v>9.8800000000000008</v>
      </c>
      <c r="S41" s="166">
        <f t="shared" si="2"/>
        <v>0</v>
      </c>
      <c r="T41" s="200"/>
      <c r="U41" s="168">
        <f>SUM('Elenco attività ACI'!$D$14)</f>
        <v>6.92</v>
      </c>
      <c r="V41" s="168">
        <f t="shared" si="10"/>
        <v>0</v>
      </c>
      <c r="W41" s="169">
        <f t="shared" si="11"/>
        <v>250.22</v>
      </c>
      <c r="X41" s="170">
        <f>SUM('Elenco attività ACI'!$D$18)</f>
        <v>125.11</v>
      </c>
      <c r="Y41" s="168">
        <f>SUM('Elenco attività ACI'!$D$22)</f>
        <v>5.1100000000000003</v>
      </c>
      <c r="Z41" s="170">
        <f t="shared" si="21"/>
        <v>0</v>
      </c>
      <c r="AA41" s="168">
        <f>SUM('Elenco attività ACI'!$D$27)</f>
        <v>5.1100000000000003</v>
      </c>
      <c r="AB41" s="168">
        <f t="shared" si="22"/>
        <v>0</v>
      </c>
      <c r="AC41" s="168">
        <f>SUM('Elenco attività ACI'!$D$29)</f>
        <v>3.8</v>
      </c>
      <c r="AD41" s="168">
        <f t="shared" si="8"/>
        <v>0</v>
      </c>
      <c r="AE41" s="170">
        <f t="shared" si="12"/>
        <v>125.11</v>
      </c>
      <c r="AF41" s="166">
        <f t="shared" si="13"/>
        <v>375.33</v>
      </c>
      <c r="AG41" s="166">
        <f t="shared" si="23"/>
        <v>750.66</v>
      </c>
      <c r="AH41" s="171">
        <f>SUM('[1]Costi misura'!Q77:Q78)</f>
        <v>11</v>
      </c>
      <c r="AI41" s="163">
        <f t="shared" si="14"/>
        <v>577.16999999999996</v>
      </c>
      <c r="AJ41" s="163">
        <f t="shared" si="15"/>
        <v>193.05</v>
      </c>
      <c r="AK41" s="163">
        <f t="shared" si="6"/>
        <v>770.22</v>
      </c>
      <c r="AL41" s="172">
        <f t="shared" si="7"/>
        <v>1520.88</v>
      </c>
    </row>
    <row r="42" spans="1:38" x14ac:dyDescent="0.25">
      <c r="A42" s="173">
        <f t="shared" si="19"/>
        <v>41</v>
      </c>
      <c r="B42" s="156">
        <v>1</v>
      </c>
      <c r="C42" s="214" t="s">
        <v>190</v>
      </c>
      <c r="D42" s="215" t="s">
        <v>191</v>
      </c>
      <c r="E42" s="174" t="s">
        <v>192</v>
      </c>
      <c r="F42" s="158" t="s">
        <v>196</v>
      </c>
      <c r="G42" s="213">
        <f>SUM('[1]determ. costi visite'!AB758:AB769)</f>
        <v>12</v>
      </c>
      <c r="H42" s="213">
        <f>SUM('[1]determ. costi visite'!T888)</f>
        <v>1</v>
      </c>
      <c r="I42" s="160">
        <f t="shared" si="18"/>
        <v>13</v>
      </c>
      <c r="J42" s="161">
        <v>1</v>
      </c>
      <c r="K42" s="161" t="s">
        <v>69</v>
      </c>
      <c r="L42" s="161"/>
      <c r="M42" s="34">
        <f>SUM('Elenco attività ACI'!$D$3)</f>
        <v>250.22</v>
      </c>
      <c r="N42" s="211"/>
      <c r="O42" s="163">
        <f>SUM('Elenco attività ACI'!$D$7)</f>
        <v>8.4700000000000006</v>
      </c>
      <c r="P42" s="163">
        <f t="shared" si="20"/>
        <v>0</v>
      </c>
      <c r="Q42" s="199"/>
      <c r="R42" s="165">
        <f>SUM('Elenco attività ACI'!$D$12)</f>
        <v>9.8800000000000008</v>
      </c>
      <c r="S42" s="166">
        <f t="shared" si="2"/>
        <v>0</v>
      </c>
      <c r="T42" s="200"/>
      <c r="U42" s="168">
        <f>SUM('Elenco attività ACI'!$D$14)</f>
        <v>6.92</v>
      </c>
      <c r="V42" s="168">
        <f t="shared" si="10"/>
        <v>0</v>
      </c>
      <c r="W42" s="169">
        <f t="shared" si="11"/>
        <v>250.22</v>
      </c>
      <c r="X42" s="170">
        <f>SUM('Elenco attività ACI'!$D$18)</f>
        <v>125.11</v>
      </c>
      <c r="Y42" s="168">
        <f>SUM('Elenco attività ACI'!$D$22)</f>
        <v>5.1100000000000003</v>
      </c>
      <c r="Z42" s="170">
        <f t="shared" si="21"/>
        <v>0</v>
      </c>
      <c r="AA42" s="168">
        <f>SUM('Elenco attività ACI'!$D$27)</f>
        <v>5.1100000000000003</v>
      </c>
      <c r="AB42" s="168">
        <f t="shared" si="22"/>
        <v>0</v>
      </c>
      <c r="AC42" s="168">
        <f>SUM('Elenco attività ACI'!$D$29)</f>
        <v>3.8</v>
      </c>
      <c r="AD42" s="168">
        <f t="shared" si="8"/>
        <v>0</v>
      </c>
      <c r="AE42" s="170">
        <f t="shared" si="12"/>
        <v>125.11</v>
      </c>
      <c r="AF42" s="166">
        <f t="shared" si="13"/>
        <v>375.33</v>
      </c>
      <c r="AG42" s="166">
        <f t="shared" si="23"/>
        <v>750.66</v>
      </c>
      <c r="AH42" s="171">
        <f>SUM('[1]Costi misura'!Q79:Q80)</f>
        <v>13</v>
      </c>
      <c r="AI42" s="163">
        <f t="shared" si="14"/>
        <v>682.11</v>
      </c>
      <c r="AJ42" s="163">
        <f t="shared" si="15"/>
        <v>228.15</v>
      </c>
      <c r="AK42" s="163">
        <f t="shared" si="6"/>
        <v>910.26</v>
      </c>
      <c r="AL42" s="172">
        <f t="shared" si="7"/>
        <v>1660.92</v>
      </c>
    </row>
    <row r="43" spans="1:38" x14ac:dyDescent="0.25">
      <c r="A43" s="173">
        <f t="shared" si="19"/>
        <v>42</v>
      </c>
      <c r="B43" s="156">
        <v>1</v>
      </c>
      <c r="C43" s="214" t="s">
        <v>190</v>
      </c>
      <c r="D43" s="215" t="s">
        <v>191</v>
      </c>
      <c r="E43" s="174" t="s">
        <v>192</v>
      </c>
      <c r="F43" s="158" t="s">
        <v>197</v>
      </c>
      <c r="G43" s="213">
        <f>SUM('[1]determ. costi visite'!AB1109:AB1121)</f>
        <v>13</v>
      </c>
      <c r="H43" s="213"/>
      <c r="I43" s="160">
        <f t="shared" si="18"/>
        <v>13</v>
      </c>
      <c r="J43" s="161">
        <v>1</v>
      </c>
      <c r="K43" s="161" t="s">
        <v>69</v>
      </c>
      <c r="L43" s="161"/>
      <c r="M43" s="34">
        <f>SUM('Elenco attività ACI'!$D$3)</f>
        <v>250.22</v>
      </c>
      <c r="N43" s="211"/>
      <c r="O43" s="163">
        <f>SUM('Elenco attività ACI'!$D$7)</f>
        <v>8.4700000000000006</v>
      </c>
      <c r="P43" s="163">
        <f t="shared" si="20"/>
        <v>0</v>
      </c>
      <c r="Q43" s="199"/>
      <c r="R43" s="165">
        <f>SUM('Elenco attività ACI'!$D$12)</f>
        <v>9.8800000000000008</v>
      </c>
      <c r="S43" s="166">
        <f t="shared" si="2"/>
        <v>0</v>
      </c>
      <c r="T43" s="200"/>
      <c r="U43" s="168">
        <f>SUM('Elenco attività ACI'!$D$14)</f>
        <v>6.92</v>
      </c>
      <c r="V43" s="168">
        <f t="shared" si="10"/>
        <v>0</v>
      </c>
      <c r="W43" s="169">
        <f t="shared" si="11"/>
        <v>250.22</v>
      </c>
      <c r="X43" s="170">
        <f>SUM('Elenco attività ACI'!$D$18)</f>
        <v>125.11</v>
      </c>
      <c r="Y43" s="168">
        <f>SUM('Elenco attività ACI'!$D$22)</f>
        <v>5.1100000000000003</v>
      </c>
      <c r="Z43" s="170">
        <f t="shared" si="21"/>
        <v>0</v>
      </c>
      <c r="AA43" s="168">
        <f>SUM('Elenco attività ACI'!$D$27)</f>
        <v>5.1100000000000003</v>
      </c>
      <c r="AB43" s="168">
        <f t="shared" si="22"/>
        <v>0</v>
      </c>
      <c r="AC43" s="168">
        <f>SUM('Elenco attività ACI'!$D$29)</f>
        <v>3.8</v>
      </c>
      <c r="AD43" s="168">
        <f t="shared" si="8"/>
        <v>0</v>
      </c>
      <c r="AE43" s="170">
        <f t="shared" si="12"/>
        <v>125.11</v>
      </c>
      <c r="AF43" s="166">
        <f t="shared" si="13"/>
        <v>375.33</v>
      </c>
      <c r="AG43" s="166">
        <f t="shared" si="23"/>
        <v>750.66</v>
      </c>
      <c r="AH43" s="171">
        <f>SUM('[1]Costi misura'!Q81:Q82)</f>
        <v>13</v>
      </c>
      <c r="AI43" s="163">
        <f t="shared" si="14"/>
        <v>682.11</v>
      </c>
      <c r="AJ43" s="163">
        <f t="shared" si="15"/>
        <v>228.15</v>
      </c>
      <c r="AK43" s="163">
        <f t="shared" si="6"/>
        <v>910.26</v>
      </c>
      <c r="AL43" s="172">
        <f t="shared" si="7"/>
        <v>1660.92</v>
      </c>
    </row>
    <row r="44" spans="1:38" x14ac:dyDescent="0.25">
      <c r="A44" s="173">
        <f t="shared" si="19"/>
        <v>43</v>
      </c>
      <c r="B44" s="156">
        <v>1</v>
      </c>
      <c r="C44" s="214" t="s">
        <v>190</v>
      </c>
      <c r="D44" s="157" t="s">
        <v>191</v>
      </c>
      <c r="E44" s="174" t="s">
        <v>192</v>
      </c>
      <c r="F44" s="158" t="s">
        <v>198</v>
      </c>
      <c r="G44" s="213">
        <f>SUM('[1]determ. costi visite'!AB1010:AB1020)</f>
        <v>11</v>
      </c>
      <c r="H44" s="216"/>
      <c r="I44" s="160">
        <f t="shared" si="18"/>
        <v>11</v>
      </c>
      <c r="J44" s="161">
        <v>1</v>
      </c>
      <c r="K44" s="161" t="s">
        <v>69</v>
      </c>
      <c r="L44" s="161"/>
      <c r="M44" s="34">
        <f>SUM('Elenco attività ACI'!$D$3)</f>
        <v>250.22</v>
      </c>
      <c r="N44" s="211"/>
      <c r="O44" s="163">
        <f>SUM('Elenco attività ACI'!$D$7)</f>
        <v>8.4700000000000006</v>
      </c>
      <c r="P44" s="163">
        <f t="shared" si="20"/>
        <v>0</v>
      </c>
      <c r="Q44" s="199"/>
      <c r="R44" s="165">
        <f>SUM('Elenco attività ACI'!$D$12)</f>
        <v>9.8800000000000008</v>
      </c>
      <c r="S44" s="166">
        <f t="shared" si="2"/>
        <v>0</v>
      </c>
      <c r="T44" s="200"/>
      <c r="U44" s="168">
        <f>SUM('Elenco attività ACI'!$D$14)</f>
        <v>6.92</v>
      </c>
      <c r="V44" s="168">
        <f t="shared" si="10"/>
        <v>0</v>
      </c>
      <c r="W44" s="169">
        <f t="shared" si="11"/>
        <v>250.22</v>
      </c>
      <c r="X44" s="170">
        <f>SUM('Elenco attività ACI'!$D$18)</f>
        <v>125.11</v>
      </c>
      <c r="Y44" s="168">
        <f>SUM('Elenco attività ACI'!$D$22)</f>
        <v>5.1100000000000003</v>
      </c>
      <c r="Z44" s="170">
        <f t="shared" si="21"/>
        <v>0</v>
      </c>
      <c r="AA44" s="168">
        <f>SUM('Elenco attività ACI'!$D$27)</f>
        <v>5.1100000000000003</v>
      </c>
      <c r="AB44" s="168">
        <f t="shared" si="22"/>
        <v>0</v>
      </c>
      <c r="AC44" s="168">
        <f>SUM('Elenco attività ACI'!$D$29)</f>
        <v>3.8</v>
      </c>
      <c r="AD44" s="168">
        <f t="shared" si="8"/>
        <v>0</v>
      </c>
      <c r="AE44" s="170">
        <f t="shared" si="12"/>
        <v>125.11</v>
      </c>
      <c r="AF44" s="166">
        <f t="shared" si="13"/>
        <v>375.33</v>
      </c>
      <c r="AG44" s="166">
        <f t="shared" si="23"/>
        <v>750.66</v>
      </c>
      <c r="AH44" s="171">
        <f>SUM('[1]Costi misura'!Q83:Q84)</f>
        <v>10</v>
      </c>
      <c r="AI44" s="163">
        <f t="shared" si="14"/>
        <v>524.70000000000005</v>
      </c>
      <c r="AJ44" s="163">
        <f t="shared" si="15"/>
        <v>175.5</v>
      </c>
      <c r="AK44" s="163">
        <f t="shared" si="6"/>
        <v>700.2</v>
      </c>
      <c r="AL44" s="172">
        <f t="shared" si="7"/>
        <v>1450.8600000000001</v>
      </c>
    </row>
    <row r="45" spans="1:38" x14ac:dyDescent="0.25">
      <c r="A45" s="173">
        <f t="shared" si="19"/>
        <v>44</v>
      </c>
      <c r="B45" s="156">
        <v>1</v>
      </c>
      <c r="C45" s="214" t="s">
        <v>190</v>
      </c>
      <c r="D45" s="157" t="s">
        <v>191</v>
      </c>
      <c r="E45" s="174" t="s">
        <v>192</v>
      </c>
      <c r="F45" s="158" t="s">
        <v>199</v>
      </c>
      <c r="G45" s="213">
        <f>SUM('[1]determ. costi visite'!AB1175:AB1186)</f>
        <v>12</v>
      </c>
      <c r="H45" s="216"/>
      <c r="I45" s="160">
        <f t="shared" si="18"/>
        <v>12</v>
      </c>
      <c r="J45" s="161">
        <v>1</v>
      </c>
      <c r="K45" s="161" t="s">
        <v>69</v>
      </c>
      <c r="L45" s="161"/>
      <c r="M45" s="34">
        <f>SUM('Elenco attività ACI'!$D$3)</f>
        <v>250.22</v>
      </c>
      <c r="N45" s="211"/>
      <c r="O45" s="163">
        <f>SUM('Elenco attività ACI'!$D$7)</f>
        <v>8.4700000000000006</v>
      </c>
      <c r="P45" s="163">
        <f t="shared" si="20"/>
        <v>0</v>
      </c>
      <c r="Q45" s="199"/>
      <c r="R45" s="165">
        <f>SUM('Elenco attività ACI'!$D$12)</f>
        <v>9.8800000000000008</v>
      </c>
      <c r="S45" s="166">
        <f t="shared" si="2"/>
        <v>0</v>
      </c>
      <c r="T45" s="200"/>
      <c r="U45" s="168">
        <f>SUM('Elenco attività ACI'!$D$14)</f>
        <v>6.92</v>
      </c>
      <c r="V45" s="168">
        <f t="shared" si="10"/>
        <v>0</v>
      </c>
      <c r="W45" s="169">
        <f t="shared" si="11"/>
        <v>250.22</v>
      </c>
      <c r="X45" s="170">
        <f>SUM('Elenco attività ACI'!$D$18)</f>
        <v>125.11</v>
      </c>
      <c r="Y45" s="168">
        <f>SUM('Elenco attività ACI'!$D$22)</f>
        <v>5.1100000000000003</v>
      </c>
      <c r="Z45" s="170">
        <f t="shared" si="21"/>
        <v>0</v>
      </c>
      <c r="AA45" s="168">
        <f>SUM('Elenco attività ACI'!$D$27)</f>
        <v>5.1100000000000003</v>
      </c>
      <c r="AB45" s="168">
        <f t="shared" si="22"/>
        <v>0</v>
      </c>
      <c r="AC45" s="168">
        <f>SUM('Elenco attività ACI'!$D$29)</f>
        <v>3.8</v>
      </c>
      <c r="AD45" s="168">
        <f t="shared" si="8"/>
        <v>0</v>
      </c>
      <c r="AE45" s="170">
        <f t="shared" si="12"/>
        <v>125.11</v>
      </c>
      <c r="AF45" s="166">
        <f t="shared" si="13"/>
        <v>375.33</v>
      </c>
      <c r="AG45" s="166">
        <f t="shared" si="23"/>
        <v>750.66</v>
      </c>
      <c r="AH45" s="171">
        <f>SUM('[1]Costi misura'!Q85:Q86)</f>
        <v>11</v>
      </c>
      <c r="AI45" s="163">
        <f t="shared" si="14"/>
        <v>577.16999999999996</v>
      </c>
      <c r="AJ45" s="163">
        <f t="shared" si="15"/>
        <v>193.05</v>
      </c>
      <c r="AK45" s="163">
        <f t="shared" si="6"/>
        <v>770.22</v>
      </c>
      <c r="AL45" s="172">
        <f t="shared" si="7"/>
        <v>1520.88</v>
      </c>
    </row>
    <row r="46" spans="1:38" x14ac:dyDescent="0.25">
      <c r="A46" s="173">
        <f t="shared" si="19"/>
        <v>45</v>
      </c>
      <c r="B46" s="156">
        <v>1</v>
      </c>
      <c r="C46" s="214" t="s">
        <v>190</v>
      </c>
      <c r="D46" s="157" t="s">
        <v>191</v>
      </c>
      <c r="E46" s="174" t="s">
        <v>192</v>
      </c>
      <c r="F46" s="158" t="s">
        <v>200</v>
      </c>
      <c r="G46" s="213">
        <f>SUM('[1]determ. costi visite'!AB1205:AB1214)</f>
        <v>10</v>
      </c>
      <c r="H46" s="213">
        <f>SUM('[1]determ. costi visite'!T911)</f>
        <v>1</v>
      </c>
      <c r="I46" s="160">
        <f t="shared" si="18"/>
        <v>11</v>
      </c>
      <c r="J46" s="161">
        <v>1</v>
      </c>
      <c r="K46" s="161" t="s">
        <v>69</v>
      </c>
      <c r="L46" s="161"/>
      <c r="M46" s="34">
        <f>SUM('Elenco attività ACI'!$D$3)</f>
        <v>250.22</v>
      </c>
      <c r="N46" s="211"/>
      <c r="O46" s="163">
        <f>SUM('Elenco attività ACI'!$D$7)</f>
        <v>8.4700000000000006</v>
      </c>
      <c r="P46" s="163">
        <f t="shared" si="20"/>
        <v>0</v>
      </c>
      <c r="Q46" s="199"/>
      <c r="R46" s="165">
        <f>SUM('Elenco attività ACI'!$D$12)</f>
        <v>9.8800000000000008</v>
      </c>
      <c r="S46" s="166">
        <f t="shared" si="2"/>
        <v>0</v>
      </c>
      <c r="T46" s="200"/>
      <c r="U46" s="168">
        <f>SUM('Elenco attività ACI'!$D$14)</f>
        <v>6.92</v>
      </c>
      <c r="V46" s="168">
        <f t="shared" si="10"/>
        <v>0</v>
      </c>
      <c r="W46" s="169">
        <f t="shared" si="11"/>
        <v>250.22</v>
      </c>
      <c r="X46" s="170">
        <f>SUM('Elenco attività ACI'!$D$18)</f>
        <v>125.11</v>
      </c>
      <c r="Y46" s="168">
        <f>SUM('Elenco attività ACI'!$D$22)</f>
        <v>5.1100000000000003</v>
      </c>
      <c r="Z46" s="170">
        <f t="shared" si="21"/>
        <v>0</v>
      </c>
      <c r="AA46" s="168">
        <f>SUM('Elenco attività ACI'!$D$27)</f>
        <v>5.1100000000000003</v>
      </c>
      <c r="AB46" s="168">
        <f t="shared" si="22"/>
        <v>0</v>
      </c>
      <c r="AC46" s="168">
        <f>SUM('Elenco attività ACI'!$D$29)</f>
        <v>3.8</v>
      </c>
      <c r="AD46" s="168">
        <f t="shared" si="8"/>
        <v>0</v>
      </c>
      <c r="AE46" s="170">
        <f t="shared" si="12"/>
        <v>125.11</v>
      </c>
      <c r="AF46" s="166">
        <f t="shared" si="13"/>
        <v>375.33</v>
      </c>
      <c r="AG46" s="166">
        <f t="shared" si="23"/>
        <v>750.66</v>
      </c>
      <c r="AH46" s="171">
        <f>SUM('[1]Costi misura'!Q87:Q88)</f>
        <v>11</v>
      </c>
      <c r="AI46" s="163">
        <f t="shared" si="14"/>
        <v>577.16999999999996</v>
      </c>
      <c r="AJ46" s="163">
        <f t="shared" si="15"/>
        <v>193.05</v>
      </c>
      <c r="AK46" s="163">
        <f t="shared" si="6"/>
        <v>770.22</v>
      </c>
      <c r="AL46" s="172">
        <f t="shared" si="7"/>
        <v>1520.88</v>
      </c>
    </row>
    <row r="47" spans="1:38" x14ac:dyDescent="0.25">
      <c r="A47" s="173">
        <f t="shared" si="19"/>
        <v>46</v>
      </c>
      <c r="B47" s="156">
        <v>1</v>
      </c>
      <c r="C47" s="214" t="s">
        <v>190</v>
      </c>
      <c r="D47" s="157" t="s">
        <v>191</v>
      </c>
      <c r="E47" s="174" t="s">
        <v>192</v>
      </c>
      <c r="F47" s="158" t="s">
        <v>201</v>
      </c>
      <c r="G47" s="213">
        <f>SUM('[1]determ. costi visite'!AB1881:AB1891)</f>
        <v>11</v>
      </c>
      <c r="H47" s="213"/>
      <c r="I47" s="160">
        <f t="shared" si="18"/>
        <v>11</v>
      </c>
      <c r="J47" s="161">
        <v>1</v>
      </c>
      <c r="K47" s="161" t="s">
        <v>69</v>
      </c>
      <c r="L47" s="161"/>
      <c r="M47" s="34">
        <f>SUM('Elenco attività ACI'!$D$3)</f>
        <v>250.22</v>
      </c>
      <c r="N47" s="211"/>
      <c r="O47" s="163">
        <f>SUM('Elenco attività ACI'!$D$7)</f>
        <v>8.4700000000000006</v>
      </c>
      <c r="P47" s="163">
        <f t="shared" si="20"/>
        <v>0</v>
      </c>
      <c r="Q47" s="199"/>
      <c r="R47" s="165">
        <f>SUM('Elenco attività ACI'!$D$12)</f>
        <v>9.8800000000000008</v>
      </c>
      <c r="S47" s="166">
        <f t="shared" si="2"/>
        <v>0</v>
      </c>
      <c r="T47" s="200"/>
      <c r="U47" s="168">
        <f>SUM('Elenco attività ACI'!$D$14)</f>
        <v>6.92</v>
      </c>
      <c r="V47" s="168">
        <f t="shared" si="10"/>
        <v>0</v>
      </c>
      <c r="W47" s="169">
        <f t="shared" si="11"/>
        <v>250.22</v>
      </c>
      <c r="X47" s="170">
        <f>SUM('Elenco attività ACI'!$D$18)</f>
        <v>125.11</v>
      </c>
      <c r="Y47" s="168">
        <f>SUM('Elenco attività ACI'!$D$22)</f>
        <v>5.1100000000000003</v>
      </c>
      <c r="Z47" s="170">
        <f t="shared" si="21"/>
        <v>0</v>
      </c>
      <c r="AA47" s="168">
        <f>SUM('Elenco attività ACI'!$D$27)</f>
        <v>5.1100000000000003</v>
      </c>
      <c r="AB47" s="168">
        <f t="shared" si="22"/>
        <v>0</v>
      </c>
      <c r="AC47" s="168">
        <f>SUM('Elenco attività ACI'!$D$29)</f>
        <v>3.8</v>
      </c>
      <c r="AD47" s="168">
        <f t="shared" si="8"/>
        <v>0</v>
      </c>
      <c r="AE47" s="170">
        <f t="shared" si="12"/>
        <v>125.11</v>
      </c>
      <c r="AF47" s="166">
        <f t="shared" si="13"/>
        <v>375.33</v>
      </c>
      <c r="AG47" s="166">
        <f t="shared" si="23"/>
        <v>750.66</v>
      </c>
      <c r="AH47" s="171">
        <f>SUM('[1]Costi misura'!Q89:Q90)</f>
        <v>11</v>
      </c>
      <c r="AI47" s="163">
        <f t="shared" si="14"/>
        <v>577.16999999999996</v>
      </c>
      <c r="AJ47" s="163">
        <f t="shared" si="15"/>
        <v>193.05</v>
      </c>
      <c r="AK47" s="163">
        <f t="shared" si="6"/>
        <v>770.22</v>
      </c>
      <c r="AL47" s="172">
        <f t="shared" si="7"/>
        <v>1520.88</v>
      </c>
    </row>
    <row r="48" spans="1:38" x14ac:dyDescent="0.25">
      <c r="A48" s="173">
        <f t="shared" si="19"/>
        <v>47</v>
      </c>
      <c r="B48" s="156">
        <v>1</v>
      </c>
      <c r="C48" s="214" t="s">
        <v>190</v>
      </c>
      <c r="D48" s="157" t="s">
        <v>202</v>
      </c>
      <c r="E48" s="174" t="s">
        <v>203</v>
      </c>
      <c r="F48" s="158" t="s">
        <v>204</v>
      </c>
      <c r="G48" s="213">
        <f>SUM('[1]determ. costi visite'!AB256:AB274)</f>
        <v>19</v>
      </c>
      <c r="H48" s="213"/>
      <c r="I48" s="160">
        <f t="shared" si="18"/>
        <v>19</v>
      </c>
      <c r="J48" s="161">
        <v>1</v>
      </c>
      <c r="K48" s="161" t="s">
        <v>69</v>
      </c>
      <c r="L48" s="161"/>
      <c r="M48" s="34">
        <f>SUM('Elenco attività ACI'!$D$3)</f>
        <v>250.22</v>
      </c>
      <c r="N48" s="198"/>
      <c r="O48" s="163">
        <f>SUM('Elenco attività ACI'!$D$7)</f>
        <v>8.4700000000000006</v>
      </c>
      <c r="P48" s="163">
        <f t="shared" si="20"/>
        <v>0</v>
      </c>
      <c r="Q48" s="199"/>
      <c r="R48" s="165">
        <f>SUM('Elenco attività ACI'!$D$12)</f>
        <v>9.8800000000000008</v>
      </c>
      <c r="S48" s="166">
        <f t="shared" si="2"/>
        <v>0</v>
      </c>
      <c r="T48" s="200"/>
      <c r="U48" s="168">
        <f>SUM('Elenco attività ACI'!$D$14)</f>
        <v>6.92</v>
      </c>
      <c r="V48" s="168">
        <f t="shared" si="10"/>
        <v>0</v>
      </c>
      <c r="W48" s="169">
        <f t="shared" si="11"/>
        <v>250.22</v>
      </c>
      <c r="X48" s="170">
        <f>SUM('Elenco attività ACI'!$D$18)</f>
        <v>125.11</v>
      </c>
      <c r="Y48" s="168">
        <f>SUM('Elenco attività ACI'!$D$22)</f>
        <v>5.1100000000000003</v>
      </c>
      <c r="Z48" s="170">
        <f t="shared" si="21"/>
        <v>0</v>
      </c>
      <c r="AA48" s="168">
        <f>SUM('Elenco attività ACI'!$D$27)</f>
        <v>5.1100000000000003</v>
      </c>
      <c r="AB48" s="168">
        <f t="shared" si="22"/>
        <v>0</v>
      </c>
      <c r="AC48" s="168">
        <f>SUM('Elenco attività ACI'!$D$29)</f>
        <v>3.8</v>
      </c>
      <c r="AD48" s="168">
        <f t="shared" si="8"/>
        <v>0</v>
      </c>
      <c r="AE48" s="170">
        <f t="shared" si="12"/>
        <v>125.11</v>
      </c>
      <c r="AF48" s="166">
        <f t="shared" si="13"/>
        <v>375.33</v>
      </c>
      <c r="AG48" s="166">
        <f t="shared" si="23"/>
        <v>750.66</v>
      </c>
      <c r="AH48" s="171">
        <f>SUM('[1]Costi misura'!Q91:Q92)</f>
        <v>19</v>
      </c>
      <c r="AI48" s="163">
        <f t="shared" si="14"/>
        <v>996.93</v>
      </c>
      <c r="AJ48" s="163">
        <f t="shared" si="15"/>
        <v>333.45</v>
      </c>
      <c r="AK48" s="163">
        <f t="shared" si="6"/>
        <v>1330.3799999999999</v>
      </c>
      <c r="AL48" s="172">
        <f t="shared" si="7"/>
        <v>2081.04</v>
      </c>
    </row>
    <row r="49" spans="1:38" x14ac:dyDescent="0.25">
      <c r="A49" s="173">
        <f t="shared" si="19"/>
        <v>48</v>
      </c>
      <c r="B49" s="156">
        <v>1</v>
      </c>
      <c r="C49" s="214" t="s">
        <v>190</v>
      </c>
      <c r="D49" s="157" t="s">
        <v>202</v>
      </c>
      <c r="E49" s="158" t="s">
        <v>203</v>
      </c>
      <c r="F49" s="158" t="s">
        <v>205</v>
      </c>
      <c r="G49" s="213">
        <f>SUM('[1]determ. costi visite'!AB950:AB958)</f>
        <v>9</v>
      </c>
      <c r="H49" s="216"/>
      <c r="I49" s="160">
        <f t="shared" si="18"/>
        <v>9</v>
      </c>
      <c r="J49" s="161">
        <v>1</v>
      </c>
      <c r="K49" s="161" t="s">
        <v>69</v>
      </c>
      <c r="L49" s="161"/>
      <c r="M49" s="34">
        <f>SUM('Elenco attività ACI'!$D$3)</f>
        <v>250.22</v>
      </c>
      <c r="N49" s="211"/>
      <c r="O49" s="163">
        <f>SUM('Elenco attività ACI'!$D$7)</f>
        <v>8.4700000000000006</v>
      </c>
      <c r="P49" s="163">
        <f t="shared" si="20"/>
        <v>0</v>
      </c>
      <c r="Q49" s="199"/>
      <c r="R49" s="165">
        <f>SUM('Elenco attività ACI'!$D$12)</f>
        <v>9.8800000000000008</v>
      </c>
      <c r="S49" s="166">
        <f t="shared" si="2"/>
        <v>0</v>
      </c>
      <c r="T49" s="200"/>
      <c r="U49" s="168">
        <f>SUM('Elenco attività ACI'!$D$14)</f>
        <v>6.92</v>
      </c>
      <c r="V49" s="168">
        <f t="shared" si="10"/>
        <v>0</v>
      </c>
      <c r="W49" s="169">
        <f t="shared" si="11"/>
        <v>250.22</v>
      </c>
      <c r="X49" s="170">
        <f>SUM('Elenco attività ACI'!$D$18)</f>
        <v>125.11</v>
      </c>
      <c r="Y49" s="168">
        <f>SUM('Elenco attività ACI'!$D$22)</f>
        <v>5.1100000000000003</v>
      </c>
      <c r="Z49" s="170">
        <f t="shared" si="21"/>
        <v>0</v>
      </c>
      <c r="AA49" s="168">
        <f>SUM('Elenco attività ACI'!$D$27)</f>
        <v>5.1100000000000003</v>
      </c>
      <c r="AB49" s="168">
        <f t="shared" si="22"/>
        <v>0</v>
      </c>
      <c r="AC49" s="168">
        <f>SUM('Elenco attività ACI'!$D$29)</f>
        <v>3.8</v>
      </c>
      <c r="AD49" s="168">
        <f t="shared" si="8"/>
        <v>0</v>
      </c>
      <c r="AE49" s="170">
        <f t="shared" si="12"/>
        <v>125.11</v>
      </c>
      <c r="AF49" s="166">
        <f t="shared" si="13"/>
        <v>375.33</v>
      </c>
      <c r="AG49" s="166">
        <f t="shared" si="23"/>
        <v>750.66</v>
      </c>
      <c r="AH49" s="171">
        <f>SUM('[1]Costi misura'!Q93:Q94)</f>
        <v>9</v>
      </c>
      <c r="AI49" s="163">
        <f t="shared" si="14"/>
        <v>472.23</v>
      </c>
      <c r="AJ49" s="163">
        <f t="shared" si="15"/>
        <v>157.95000000000002</v>
      </c>
      <c r="AK49" s="163">
        <f t="shared" si="6"/>
        <v>630.18000000000006</v>
      </c>
      <c r="AL49" s="172">
        <f t="shared" si="7"/>
        <v>1380.8400000000001</v>
      </c>
    </row>
    <row r="50" spans="1:38" x14ac:dyDescent="0.25">
      <c r="A50" s="173">
        <f t="shared" si="19"/>
        <v>49</v>
      </c>
      <c r="B50" s="156">
        <v>1</v>
      </c>
      <c r="C50" s="214" t="s">
        <v>190</v>
      </c>
      <c r="D50" s="157" t="s">
        <v>202</v>
      </c>
      <c r="E50" s="174" t="s">
        <v>203</v>
      </c>
      <c r="F50" s="158" t="s">
        <v>206</v>
      </c>
      <c r="G50" s="213">
        <f>SUM('[1]determ. costi visite'!AB959:AB969)</f>
        <v>11</v>
      </c>
      <c r="H50" s="216"/>
      <c r="I50" s="160">
        <f t="shared" si="18"/>
        <v>11</v>
      </c>
      <c r="J50" s="161">
        <v>1</v>
      </c>
      <c r="K50" s="161" t="s">
        <v>69</v>
      </c>
      <c r="L50" s="161"/>
      <c r="M50" s="34">
        <f>SUM('Elenco attività ACI'!$D$3)</f>
        <v>250.22</v>
      </c>
      <c r="N50" s="211"/>
      <c r="O50" s="163">
        <f>SUM('Elenco attività ACI'!$D$7)</f>
        <v>8.4700000000000006</v>
      </c>
      <c r="P50" s="163">
        <f t="shared" si="20"/>
        <v>0</v>
      </c>
      <c r="Q50" s="199"/>
      <c r="R50" s="165">
        <f>SUM('Elenco attività ACI'!$D$12)</f>
        <v>9.8800000000000008</v>
      </c>
      <c r="S50" s="166">
        <f t="shared" si="2"/>
        <v>0</v>
      </c>
      <c r="T50" s="200"/>
      <c r="U50" s="168">
        <f>SUM('Elenco attività ACI'!$D$14)</f>
        <v>6.92</v>
      </c>
      <c r="V50" s="168">
        <f t="shared" si="10"/>
        <v>0</v>
      </c>
      <c r="W50" s="169">
        <f t="shared" si="11"/>
        <v>250.22</v>
      </c>
      <c r="X50" s="170">
        <f>SUM('Elenco attività ACI'!$D$18)</f>
        <v>125.11</v>
      </c>
      <c r="Y50" s="168">
        <f>SUM('Elenco attività ACI'!$D$22)</f>
        <v>5.1100000000000003</v>
      </c>
      <c r="Z50" s="170">
        <f t="shared" si="21"/>
        <v>0</v>
      </c>
      <c r="AA50" s="168">
        <f>SUM('Elenco attività ACI'!$D$27)</f>
        <v>5.1100000000000003</v>
      </c>
      <c r="AB50" s="168">
        <f t="shared" si="22"/>
        <v>0</v>
      </c>
      <c r="AC50" s="168">
        <f>SUM('Elenco attività ACI'!$D$29)</f>
        <v>3.8</v>
      </c>
      <c r="AD50" s="168">
        <f t="shared" si="8"/>
        <v>0</v>
      </c>
      <c r="AE50" s="170">
        <f t="shared" si="12"/>
        <v>125.11</v>
      </c>
      <c r="AF50" s="166">
        <f t="shared" si="13"/>
        <v>375.33</v>
      </c>
      <c r="AG50" s="166">
        <f t="shared" si="23"/>
        <v>750.66</v>
      </c>
      <c r="AH50" s="171">
        <f>SUM('[1]Costi misura'!Q95)</f>
        <v>11</v>
      </c>
      <c r="AI50" s="163">
        <f t="shared" si="14"/>
        <v>577.16999999999996</v>
      </c>
      <c r="AJ50" s="163">
        <f t="shared" si="15"/>
        <v>193.05</v>
      </c>
      <c r="AK50" s="163">
        <f t="shared" si="6"/>
        <v>770.22</v>
      </c>
      <c r="AL50" s="172">
        <f t="shared" si="7"/>
        <v>1520.88</v>
      </c>
    </row>
    <row r="51" spans="1:38" x14ac:dyDescent="0.25">
      <c r="A51" s="173">
        <f t="shared" si="19"/>
        <v>50</v>
      </c>
      <c r="B51" s="156">
        <v>1</v>
      </c>
      <c r="C51" s="214" t="s">
        <v>190</v>
      </c>
      <c r="D51" s="157" t="s">
        <v>202</v>
      </c>
      <c r="E51" s="174" t="s">
        <v>203</v>
      </c>
      <c r="F51" s="158" t="s">
        <v>207</v>
      </c>
      <c r="G51" s="213">
        <f>SUM('[1]determ. costi visite'!AB974:AB981)</f>
        <v>8</v>
      </c>
      <c r="H51" s="216"/>
      <c r="I51" s="160">
        <f t="shared" si="18"/>
        <v>8</v>
      </c>
      <c r="J51" s="161">
        <v>1</v>
      </c>
      <c r="K51" s="161" t="s">
        <v>69</v>
      </c>
      <c r="L51" s="161"/>
      <c r="M51" s="34">
        <f>SUM('Elenco attività ACI'!$D$3)</f>
        <v>250.22</v>
      </c>
      <c r="N51" s="211"/>
      <c r="O51" s="163">
        <f>SUM('Elenco attività ACI'!$D$7)</f>
        <v>8.4700000000000006</v>
      </c>
      <c r="P51" s="163">
        <f t="shared" si="20"/>
        <v>0</v>
      </c>
      <c r="Q51" s="199"/>
      <c r="R51" s="165">
        <f>SUM('Elenco attività ACI'!$D$12)</f>
        <v>9.8800000000000008</v>
      </c>
      <c r="S51" s="166">
        <f t="shared" si="2"/>
        <v>0</v>
      </c>
      <c r="T51" s="200"/>
      <c r="U51" s="168">
        <f>SUM('Elenco attività ACI'!$D$14)</f>
        <v>6.92</v>
      </c>
      <c r="V51" s="168">
        <f t="shared" si="10"/>
        <v>0</v>
      </c>
      <c r="W51" s="169">
        <f t="shared" si="11"/>
        <v>250.22</v>
      </c>
      <c r="X51" s="170">
        <f>SUM('Elenco attività ACI'!$D$18)</f>
        <v>125.11</v>
      </c>
      <c r="Y51" s="168">
        <f>SUM('Elenco attività ACI'!$D$22)</f>
        <v>5.1100000000000003</v>
      </c>
      <c r="Z51" s="170">
        <f t="shared" si="21"/>
        <v>0</v>
      </c>
      <c r="AA51" s="168">
        <f>SUM('Elenco attività ACI'!$D$27)</f>
        <v>5.1100000000000003</v>
      </c>
      <c r="AB51" s="168">
        <f t="shared" si="22"/>
        <v>0</v>
      </c>
      <c r="AC51" s="168">
        <f>SUM('Elenco attività ACI'!$D$29)</f>
        <v>3.8</v>
      </c>
      <c r="AD51" s="168">
        <f t="shared" si="8"/>
        <v>0</v>
      </c>
      <c r="AE51" s="170">
        <f t="shared" si="12"/>
        <v>125.11</v>
      </c>
      <c r="AF51" s="166">
        <f t="shared" si="13"/>
        <v>375.33</v>
      </c>
      <c r="AG51" s="166">
        <f t="shared" si="23"/>
        <v>750.66</v>
      </c>
      <c r="AH51" s="171">
        <f>SUM('[1]Costi misura'!Q96)</f>
        <v>3</v>
      </c>
      <c r="AI51" s="163">
        <f t="shared" si="14"/>
        <v>157.41</v>
      </c>
      <c r="AJ51" s="163">
        <f t="shared" si="15"/>
        <v>52.650000000000006</v>
      </c>
      <c r="AK51" s="163">
        <f t="shared" si="6"/>
        <v>210.06</v>
      </c>
      <c r="AL51" s="172">
        <f t="shared" si="7"/>
        <v>960.72</v>
      </c>
    </row>
    <row r="52" spans="1:38" x14ac:dyDescent="0.25">
      <c r="A52" s="173">
        <f t="shared" si="19"/>
        <v>51</v>
      </c>
      <c r="B52" s="156">
        <v>1</v>
      </c>
      <c r="C52" s="214" t="s">
        <v>190</v>
      </c>
      <c r="D52" s="157" t="s">
        <v>202</v>
      </c>
      <c r="E52" s="174" t="s">
        <v>203</v>
      </c>
      <c r="F52" s="158" t="s">
        <v>208</v>
      </c>
      <c r="G52" s="213">
        <f>SUM('[1]determ. costi visite'!AB970:AB973)</f>
        <v>4</v>
      </c>
      <c r="H52" s="216"/>
      <c r="I52" s="160">
        <f t="shared" si="18"/>
        <v>4</v>
      </c>
      <c r="J52" s="161">
        <v>1</v>
      </c>
      <c r="K52" s="161" t="s">
        <v>69</v>
      </c>
      <c r="L52" s="161"/>
      <c r="M52" s="34">
        <f>SUM('Elenco attività ACI'!$D$3)</f>
        <v>250.22</v>
      </c>
      <c r="N52" s="211"/>
      <c r="O52" s="163">
        <f>SUM('Elenco attività ACI'!$D$7)</f>
        <v>8.4700000000000006</v>
      </c>
      <c r="P52" s="163">
        <f t="shared" si="20"/>
        <v>0</v>
      </c>
      <c r="Q52" s="199"/>
      <c r="R52" s="165">
        <f>SUM('Elenco attività ACI'!$D$12)</f>
        <v>9.8800000000000008</v>
      </c>
      <c r="S52" s="166">
        <f t="shared" si="2"/>
        <v>0</v>
      </c>
      <c r="T52" s="200"/>
      <c r="U52" s="168">
        <f>SUM('Elenco attività ACI'!$D$14)</f>
        <v>6.92</v>
      </c>
      <c r="V52" s="168">
        <f t="shared" si="10"/>
        <v>0</v>
      </c>
      <c r="W52" s="169">
        <f t="shared" si="11"/>
        <v>250.22</v>
      </c>
      <c r="X52" s="170">
        <f>SUM('Elenco attività ACI'!$D$18)</f>
        <v>125.11</v>
      </c>
      <c r="Y52" s="168">
        <f>SUM('Elenco attività ACI'!$D$22)</f>
        <v>5.1100000000000003</v>
      </c>
      <c r="Z52" s="170">
        <f t="shared" si="21"/>
        <v>0</v>
      </c>
      <c r="AA52" s="168">
        <f>SUM('Elenco attività ACI'!$D$27)</f>
        <v>5.1100000000000003</v>
      </c>
      <c r="AB52" s="168">
        <f t="shared" si="22"/>
        <v>0</v>
      </c>
      <c r="AC52" s="168">
        <f>SUM('Elenco attività ACI'!$D$29)</f>
        <v>3.8</v>
      </c>
      <c r="AD52" s="168">
        <f t="shared" si="8"/>
        <v>0</v>
      </c>
      <c r="AE52" s="170">
        <f t="shared" si="12"/>
        <v>125.11</v>
      </c>
      <c r="AF52" s="166">
        <f t="shared" si="13"/>
        <v>375.33</v>
      </c>
      <c r="AG52" s="166">
        <f t="shared" si="23"/>
        <v>750.66</v>
      </c>
      <c r="AH52" s="171">
        <f>SUM('[1]Costi misura'!Q97:Q98)</f>
        <v>4</v>
      </c>
      <c r="AI52" s="163">
        <f t="shared" si="14"/>
        <v>209.88</v>
      </c>
      <c r="AJ52" s="163">
        <f t="shared" si="15"/>
        <v>70.2</v>
      </c>
      <c r="AK52" s="163">
        <f t="shared" si="6"/>
        <v>280.08</v>
      </c>
      <c r="AL52" s="172">
        <f t="shared" si="7"/>
        <v>1030.74</v>
      </c>
    </row>
    <row r="53" spans="1:38" x14ac:dyDescent="0.25">
      <c r="A53" s="173">
        <f t="shared" si="19"/>
        <v>52</v>
      </c>
      <c r="B53" s="156">
        <v>1</v>
      </c>
      <c r="C53" s="214" t="s">
        <v>190</v>
      </c>
      <c r="D53" s="157" t="s">
        <v>202</v>
      </c>
      <c r="E53" s="174" t="s">
        <v>203</v>
      </c>
      <c r="F53" s="158" t="s">
        <v>209</v>
      </c>
      <c r="G53" s="213">
        <f>SUM('[1]determ. costi visite'!AB1963:AB1977)</f>
        <v>15</v>
      </c>
      <c r="H53" s="213">
        <f>SUM('[1]determ. costi visite'!T921)</f>
        <v>1</v>
      </c>
      <c r="I53" s="160">
        <f t="shared" si="18"/>
        <v>16</v>
      </c>
      <c r="J53" s="161">
        <v>1</v>
      </c>
      <c r="K53" s="161" t="s">
        <v>69</v>
      </c>
      <c r="L53" s="161"/>
      <c r="M53" s="34">
        <f>SUM('Elenco attività ACI'!$D$3)</f>
        <v>250.22</v>
      </c>
      <c r="N53" s="211"/>
      <c r="O53" s="163">
        <f>SUM('Elenco attività ACI'!$D$7)</f>
        <v>8.4700000000000006</v>
      </c>
      <c r="P53" s="163">
        <f t="shared" si="20"/>
        <v>0</v>
      </c>
      <c r="Q53" s="199"/>
      <c r="R53" s="165">
        <f>SUM('Elenco attività ACI'!$D$12)</f>
        <v>9.8800000000000008</v>
      </c>
      <c r="S53" s="166">
        <f t="shared" si="2"/>
        <v>0</v>
      </c>
      <c r="T53" s="200"/>
      <c r="U53" s="168">
        <f>SUM('Elenco attività ACI'!$D$14)</f>
        <v>6.92</v>
      </c>
      <c r="V53" s="168">
        <f t="shared" si="10"/>
        <v>0</v>
      </c>
      <c r="W53" s="169">
        <f t="shared" si="11"/>
        <v>250.22</v>
      </c>
      <c r="X53" s="170">
        <f>SUM('Elenco attività ACI'!$D$18)</f>
        <v>125.11</v>
      </c>
      <c r="Y53" s="168">
        <f>SUM('Elenco attività ACI'!$D$22)</f>
        <v>5.1100000000000003</v>
      </c>
      <c r="Z53" s="170">
        <f t="shared" si="21"/>
        <v>0</v>
      </c>
      <c r="AA53" s="168">
        <f>SUM('Elenco attività ACI'!$D$27)</f>
        <v>5.1100000000000003</v>
      </c>
      <c r="AB53" s="168">
        <f t="shared" si="22"/>
        <v>0</v>
      </c>
      <c r="AC53" s="168">
        <f>SUM('Elenco attività ACI'!$D$29)</f>
        <v>3.8</v>
      </c>
      <c r="AD53" s="168">
        <f t="shared" si="8"/>
        <v>0</v>
      </c>
      <c r="AE53" s="170">
        <f t="shared" si="12"/>
        <v>125.11</v>
      </c>
      <c r="AF53" s="166">
        <f t="shared" si="13"/>
        <v>375.33</v>
      </c>
      <c r="AG53" s="166">
        <f t="shared" si="23"/>
        <v>750.66</v>
      </c>
      <c r="AH53" s="171">
        <f>SUM('[1]Costi misura'!Q99:Q100)</f>
        <v>12</v>
      </c>
      <c r="AI53" s="163">
        <f t="shared" si="14"/>
        <v>629.64</v>
      </c>
      <c r="AJ53" s="163">
        <f t="shared" si="15"/>
        <v>210.60000000000002</v>
      </c>
      <c r="AK53" s="163">
        <f t="shared" si="6"/>
        <v>840.24</v>
      </c>
      <c r="AL53" s="172">
        <f t="shared" si="7"/>
        <v>1590.9</v>
      </c>
    </row>
    <row r="54" spans="1:38" x14ac:dyDescent="0.25">
      <c r="A54" s="173">
        <f t="shared" si="19"/>
        <v>53</v>
      </c>
      <c r="B54" s="156">
        <v>1</v>
      </c>
      <c r="C54" s="214" t="s">
        <v>190</v>
      </c>
      <c r="D54" s="157" t="s">
        <v>210</v>
      </c>
      <c r="E54" s="174" t="s">
        <v>211</v>
      </c>
      <c r="F54" s="158" t="s">
        <v>212</v>
      </c>
      <c r="G54" s="213">
        <f>SUM('[1]determ. costi visite'!AB59:AB67)</f>
        <v>9</v>
      </c>
      <c r="H54" s="213">
        <f>SUM('[1]determ. costi visite'!T845)</f>
        <v>1</v>
      </c>
      <c r="I54" s="160">
        <f t="shared" si="18"/>
        <v>10</v>
      </c>
      <c r="J54" s="161">
        <v>1</v>
      </c>
      <c r="K54" s="161" t="s">
        <v>69</v>
      </c>
      <c r="L54" s="161"/>
      <c r="M54" s="34">
        <f>SUM('Elenco attività ACI'!$D$3)</f>
        <v>250.22</v>
      </c>
      <c r="N54" s="211"/>
      <c r="O54" s="163">
        <f>SUM('Elenco attività ACI'!$D$7)</f>
        <v>8.4700000000000006</v>
      </c>
      <c r="P54" s="163">
        <f t="shared" si="20"/>
        <v>0</v>
      </c>
      <c r="Q54" s="199"/>
      <c r="R54" s="165">
        <f>SUM('Elenco attività ACI'!$D$12)</f>
        <v>9.8800000000000008</v>
      </c>
      <c r="S54" s="166">
        <f t="shared" si="2"/>
        <v>0</v>
      </c>
      <c r="T54" s="200"/>
      <c r="U54" s="168">
        <f>SUM('Elenco attività ACI'!$D$14)</f>
        <v>6.92</v>
      </c>
      <c r="V54" s="168">
        <f t="shared" si="10"/>
        <v>0</v>
      </c>
      <c r="W54" s="169">
        <f t="shared" si="11"/>
        <v>250.22</v>
      </c>
      <c r="X54" s="170">
        <f>SUM('Elenco attività ACI'!$D$18)</f>
        <v>125.11</v>
      </c>
      <c r="Y54" s="168">
        <f>SUM('Elenco attività ACI'!$D$22)</f>
        <v>5.1100000000000003</v>
      </c>
      <c r="Z54" s="170">
        <f t="shared" si="21"/>
        <v>0</v>
      </c>
      <c r="AA54" s="168">
        <f>SUM('Elenco attività ACI'!$D$27)</f>
        <v>5.1100000000000003</v>
      </c>
      <c r="AB54" s="168">
        <f t="shared" si="22"/>
        <v>0</v>
      </c>
      <c r="AC54" s="168">
        <f>SUM('Elenco attività ACI'!$D$29)</f>
        <v>3.8</v>
      </c>
      <c r="AD54" s="168">
        <f t="shared" si="8"/>
        <v>0</v>
      </c>
      <c r="AE54" s="170">
        <f t="shared" si="12"/>
        <v>125.11</v>
      </c>
      <c r="AF54" s="166">
        <f t="shared" si="13"/>
        <v>375.33</v>
      </c>
      <c r="AG54" s="166">
        <f t="shared" si="23"/>
        <v>750.66</v>
      </c>
      <c r="AH54" s="171">
        <f>SUM('[1]Costi misura'!Q101:Q102)</f>
        <v>9</v>
      </c>
      <c r="AI54" s="163">
        <f t="shared" si="14"/>
        <v>472.23</v>
      </c>
      <c r="AJ54" s="163">
        <f t="shared" si="15"/>
        <v>157.95000000000002</v>
      </c>
      <c r="AK54" s="163">
        <f t="shared" si="6"/>
        <v>630.18000000000006</v>
      </c>
      <c r="AL54" s="172">
        <f t="shared" si="7"/>
        <v>1380.8400000000001</v>
      </c>
    </row>
    <row r="55" spans="1:38" x14ac:dyDescent="0.25">
      <c r="A55" s="173">
        <f t="shared" si="19"/>
        <v>54</v>
      </c>
      <c r="B55" s="156">
        <v>1</v>
      </c>
      <c r="C55" s="214" t="s">
        <v>190</v>
      </c>
      <c r="D55" s="157" t="s">
        <v>210</v>
      </c>
      <c r="E55" s="174" t="s">
        <v>211</v>
      </c>
      <c r="F55" s="158" t="s">
        <v>213</v>
      </c>
      <c r="G55" s="213">
        <f>SUM('[1]determ. costi visite'!AB467:AB494)</f>
        <v>28</v>
      </c>
      <c r="H55" s="216"/>
      <c r="I55" s="160">
        <f t="shared" si="18"/>
        <v>28</v>
      </c>
      <c r="J55" s="161" t="s">
        <v>69</v>
      </c>
      <c r="K55" s="161">
        <v>1</v>
      </c>
      <c r="L55" s="161"/>
      <c r="M55" s="34">
        <f>SUM('Elenco attività ACI'!$D$3)</f>
        <v>250.22</v>
      </c>
      <c r="N55" s="198">
        <v>8</v>
      </c>
      <c r="O55" s="163">
        <f>SUM('Elenco attività ACI'!$D$7)</f>
        <v>8.4700000000000006</v>
      </c>
      <c r="P55" s="163">
        <f t="shared" si="20"/>
        <v>67.760000000000005</v>
      </c>
      <c r="Q55" s="199"/>
      <c r="R55" s="165">
        <f>SUM('Elenco attività ACI'!$D$12)</f>
        <v>9.8800000000000008</v>
      </c>
      <c r="S55" s="166">
        <f t="shared" si="2"/>
        <v>0</v>
      </c>
      <c r="T55" s="200"/>
      <c r="U55" s="168">
        <f>SUM('Elenco attività ACI'!$D$14)</f>
        <v>6.92</v>
      </c>
      <c r="V55" s="168">
        <f t="shared" si="10"/>
        <v>0</v>
      </c>
      <c r="W55" s="169">
        <f t="shared" si="11"/>
        <v>317.98</v>
      </c>
      <c r="X55" s="170">
        <f>SUM('Elenco attività ACI'!$D$18)</f>
        <v>125.11</v>
      </c>
      <c r="Y55" s="168">
        <f>SUM('Elenco attività ACI'!$D$22)</f>
        <v>5.1100000000000003</v>
      </c>
      <c r="Z55" s="170">
        <f t="shared" si="21"/>
        <v>40.880000000000003</v>
      </c>
      <c r="AA55" s="168">
        <f>SUM('Elenco attività ACI'!$D$27)</f>
        <v>5.1100000000000003</v>
      </c>
      <c r="AB55" s="168">
        <f t="shared" si="22"/>
        <v>0</v>
      </c>
      <c r="AC55" s="168">
        <f>SUM('Elenco attività ACI'!$D$29)</f>
        <v>3.8</v>
      </c>
      <c r="AD55" s="168">
        <f t="shared" si="8"/>
        <v>0</v>
      </c>
      <c r="AE55" s="170">
        <f t="shared" si="12"/>
        <v>165.99</v>
      </c>
      <c r="AF55" s="166">
        <f t="shared" si="13"/>
        <v>483.97</v>
      </c>
      <c r="AG55" s="166">
        <f t="shared" si="23"/>
        <v>967.94</v>
      </c>
      <c r="AH55" s="171">
        <f>SUM('[1]Costi misura'!Q103:Q104)</f>
        <v>28</v>
      </c>
      <c r="AI55" s="163">
        <f t="shared" si="14"/>
        <v>1469.1599999999999</v>
      </c>
      <c r="AJ55" s="163">
        <f t="shared" si="15"/>
        <v>491.40000000000003</v>
      </c>
      <c r="AK55" s="163">
        <f t="shared" si="6"/>
        <v>1960.56</v>
      </c>
      <c r="AL55" s="172">
        <f t="shared" si="7"/>
        <v>2928.5</v>
      </c>
    </row>
    <row r="56" spans="1:38" x14ac:dyDescent="0.25">
      <c r="A56" s="173">
        <f t="shared" si="19"/>
        <v>55</v>
      </c>
      <c r="B56" s="156">
        <v>1</v>
      </c>
      <c r="C56" s="214" t="s">
        <v>190</v>
      </c>
      <c r="D56" s="157" t="s">
        <v>210</v>
      </c>
      <c r="E56" s="174" t="s">
        <v>211</v>
      </c>
      <c r="F56" s="158" t="s">
        <v>214</v>
      </c>
      <c r="G56" s="213">
        <f>SUM('[1]determ. costi visite'!AB537:AB543)</f>
        <v>7</v>
      </c>
      <c r="H56" s="216"/>
      <c r="I56" s="160">
        <f t="shared" si="18"/>
        <v>7</v>
      </c>
      <c r="J56" s="161">
        <v>1</v>
      </c>
      <c r="K56" s="161" t="s">
        <v>69</v>
      </c>
      <c r="L56" s="161"/>
      <c r="M56" s="34">
        <f>SUM('Elenco attività ACI'!$D$3)</f>
        <v>250.22</v>
      </c>
      <c r="N56" s="211"/>
      <c r="O56" s="163">
        <f>SUM('Elenco attività ACI'!$D$7)</f>
        <v>8.4700000000000006</v>
      </c>
      <c r="P56" s="163">
        <f t="shared" si="20"/>
        <v>0</v>
      </c>
      <c r="Q56" s="199"/>
      <c r="R56" s="165">
        <f>SUM('Elenco attività ACI'!$D$12)</f>
        <v>9.8800000000000008</v>
      </c>
      <c r="S56" s="166">
        <f t="shared" si="2"/>
        <v>0</v>
      </c>
      <c r="T56" s="200"/>
      <c r="U56" s="168">
        <f>SUM('Elenco attività ACI'!$D$14)</f>
        <v>6.92</v>
      </c>
      <c r="V56" s="168">
        <f t="shared" si="10"/>
        <v>0</v>
      </c>
      <c r="W56" s="169">
        <f t="shared" si="11"/>
        <v>250.22</v>
      </c>
      <c r="X56" s="170">
        <f>SUM('Elenco attività ACI'!$D$18)</f>
        <v>125.11</v>
      </c>
      <c r="Y56" s="168">
        <f>SUM('Elenco attività ACI'!$D$22)</f>
        <v>5.1100000000000003</v>
      </c>
      <c r="Z56" s="170">
        <f t="shared" si="21"/>
        <v>0</v>
      </c>
      <c r="AA56" s="168">
        <f>SUM('Elenco attività ACI'!$D$27)</f>
        <v>5.1100000000000003</v>
      </c>
      <c r="AB56" s="168">
        <f t="shared" si="22"/>
        <v>0</v>
      </c>
      <c r="AC56" s="168">
        <f>SUM('Elenco attività ACI'!$D$29)</f>
        <v>3.8</v>
      </c>
      <c r="AD56" s="168">
        <f t="shared" si="8"/>
        <v>0</v>
      </c>
      <c r="AE56" s="170">
        <f t="shared" si="12"/>
        <v>125.11</v>
      </c>
      <c r="AF56" s="166">
        <f t="shared" si="13"/>
        <v>375.33</v>
      </c>
      <c r="AG56" s="166">
        <f t="shared" si="23"/>
        <v>750.66</v>
      </c>
      <c r="AH56" s="171">
        <f>SUM('[1]Costi misura'!Q105:Q106)</f>
        <v>7</v>
      </c>
      <c r="AI56" s="163">
        <f t="shared" si="14"/>
        <v>367.28999999999996</v>
      </c>
      <c r="AJ56" s="163">
        <f t="shared" si="15"/>
        <v>122.85000000000001</v>
      </c>
      <c r="AK56" s="163">
        <f t="shared" si="6"/>
        <v>490.14</v>
      </c>
      <c r="AL56" s="172">
        <f t="shared" si="7"/>
        <v>1240.8</v>
      </c>
    </row>
    <row r="57" spans="1:38" x14ac:dyDescent="0.25">
      <c r="A57" s="173">
        <f t="shared" si="19"/>
        <v>56</v>
      </c>
      <c r="B57" s="156">
        <v>1</v>
      </c>
      <c r="C57" s="214" t="s">
        <v>190</v>
      </c>
      <c r="D57" s="157" t="s">
        <v>210</v>
      </c>
      <c r="E57" s="174" t="s">
        <v>211</v>
      </c>
      <c r="F57" s="158" t="s">
        <v>215</v>
      </c>
      <c r="G57" s="213">
        <f>SUM('[1]determ. costi visite'!AB599:AB607)</f>
        <v>9</v>
      </c>
      <c r="H57" s="213">
        <f>SUM('[1]determ. costi visite'!T882)</f>
        <v>1</v>
      </c>
      <c r="I57" s="160">
        <f t="shared" si="18"/>
        <v>10</v>
      </c>
      <c r="J57" s="161">
        <v>1</v>
      </c>
      <c r="K57" s="161" t="s">
        <v>69</v>
      </c>
      <c r="L57" s="161"/>
      <c r="M57" s="34">
        <f>SUM('Elenco attività ACI'!$D$3)</f>
        <v>250.22</v>
      </c>
      <c r="N57" s="211"/>
      <c r="O57" s="163">
        <f>SUM('Elenco attività ACI'!$D$7)</f>
        <v>8.4700000000000006</v>
      </c>
      <c r="P57" s="163">
        <f t="shared" si="20"/>
        <v>0</v>
      </c>
      <c r="Q57" s="199"/>
      <c r="R57" s="165">
        <f>SUM('Elenco attività ACI'!$D$12)</f>
        <v>9.8800000000000008</v>
      </c>
      <c r="S57" s="166">
        <f t="shared" si="2"/>
        <v>0</v>
      </c>
      <c r="T57" s="200"/>
      <c r="U57" s="168">
        <f>SUM('Elenco attività ACI'!$D$14)</f>
        <v>6.92</v>
      </c>
      <c r="V57" s="168">
        <f t="shared" si="10"/>
        <v>0</v>
      </c>
      <c r="W57" s="169">
        <f t="shared" si="11"/>
        <v>250.22</v>
      </c>
      <c r="X57" s="170">
        <f>SUM('Elenco attività ACI'!$D$18)</f>
        <v>125.11</v>
      </c>
      <c r="Y57" s="168">
        <f>SUM('Elenco attività ACI'!$D$22)</f>
        <v>5.1100000000000003</v>
      </c>
      <c r="Z57" s="170">
        <f t="shared" si="21"/>
        <v>0</v>
      </c>
      <c r="AA57" s="168">
        <f>SUM('Elenco attività ACI'!$D$27)</f>
        <v>5.1100000000000003</v>
      </c>
      <c r="AB57" s="168">
        <f t="shared" si="22"/>
        <v>0</v>
      </c>
      <c r="AC57" s="168">
        <f>SUM('Elenco attività ACI'!$D$29)</f>
        <v>3.8</v>
      </c>
      <c r="AD57" s="168">
        <f t="shared" si="8"/>
        <v>0</v>
      </c>
      <c r="AE57" s="170">
        <f t="shared" si="12"/>
        <v>125.11</v>
      </c>
      <c r="AF57" s="166">
        <f t="shared" si="13"/>
        <v>375.33</v>
      </c>
      <c r="AG57" s="166">
        <f t="shared" si="23"/>
        <v>750.66</v>
      </c>
      <c r="AH57" s="171">
        <f>SUM('[1]Costi misura'!Q107:Q108)</f>
        <v>10</v>
      </c>
      <c r="AI57" s="163">
        <f t="shared" si="14"/>
        <v>524.70000000000005</v>
      </c>
      <c r="AJ57" s="163">
        <f t="shared" si="15"/>
        <v>175.5</v>
      </c>
      <c r="AK57" s="163">
        <f t="shared" si="6"/>
        <v>700.2</v>
      </c>
      <c r="AL57" s="172">
        <f t="shared" si="7"/>
        <v>1450.8600000000001</v>
      </c>
    </row>
    <row r="58" spans="1:38" x14ac:dyDescent="0.25">
      <c r="A58" s="173">
        <f t="shared" si="19"/>
        <v>57</v>
      </c>
      <c r="B58" s="156">
        <v>1</v>
      </c>
      <c r="C58" s="214" t="s">
        <v>190</v>
      </c>
      <c r="D58" s="157" t="s">
        <v>210</v>
      </c>
      <c r="E58" s="174" t="s">
        <v>211</v>
      </c>
      <c r="F58" s="158" t="s">
        <v>216</v>
      </c>
      <c r="G58" s="213">
        <f>SUM('[1]determ. costi visite'!AB632:AB641)</f>
        <v>10</v>
      </c>
      <c r="H58" s="213">
        <f>SUM('[1]determ. costi visite'!T883)</f>
        <v>1</v>
      </c>
      <c r="I58" s="160">
        <f t="shared" si="18"/>
        <v>11</v>
      </c>
      <c r="J58" s="161">
        <v>1</v>
      </c>
      <c r="K58" s="161" t="s">
        <v>69</v>
      </c>
      <c r="L58" s="161"/>
      <c r="M58" s="34">
        <f>SUM('Elenco attività ACI'!$D$3)</f>
        <v>250.22</v>
      </c>
      <c r="N58" s="211"/>
      <c r="O58" s="163">
        <f>SUM('Elenco attività ACI'!$D$7)</f>
        <v>8.4700000000000006</v>
      </c>
      <c r="P58" s="163">
        <f t="shared" si="20"/>
        <v>0</v>
      </c>
      <c r="Q58" s="199"/>
      <c r="R58" s="165">
        <f>SUM('Elenco attività ACI'!$D$12)</f>
        <v>9.8800000000000008</v>
      </c>
      <c r="S58" s="166">
        <f t="shared" si="2"/>
        <v>0</v>
      </c>
      <c r="T58" s="200"/>
      <c r="U58" s="168">
        <f>SUM('Elenco attività ACI'!$D$14)</f>
        <v>6.92</v>
      </c>
      <c r="V58" s="168">
        <f t="shared" si="10"/>
        <v>0</v>
      </c>
      <c r="W58" s="169">
        <f t="shared" si="11"/>
        <v>250.22</v>
      </c>
      <c r="X58" s="170">
        <f>SUM('Elenco attività ACI'!$D$18)</f>
        <v>125.11</v>
      </c>
      <c r="Y58" s="168">
        <f>SUM('Elenco attività ACI'!$D$22)</f>
        <v>5.1100000000000003</v>
      </c>
      <c r="Z58" s="170">
        <f t="shared" si="21"/>
        <v>0</v>
      </c>
      <c r="AA58" s="168">
        <f>SUM('Elenco attività ACI'!$D$27)</f>
        <v>5.1100000000000003</v>
      </c>
      <c r="AB58" s="168">
        <f t="shared" si="22"/>
        <v>0</v>
      </c>
      <c r="AC58" s="168">
        <f>SUM('Elenco attività ACI'!$D$29)</f>
        <v>3.8</v>
      </c>
      <c r="AD58" s="168">
        <f t="shared" si="8"/>
        <v>0</v>
      </c>
      <c r="AE58" s="170">
        <f t="shared" si="12"/>
        <v>125.11</v>
      </c>
      <c r="AF58" s="166">
        <f t="shared" si="13"/>
        <v>375.33</v>
      </c>
      <c r="AG58" s="166">
        <f t="shared" si="23"/>
        <v>750.66</v>
      </c>
      <c r="AH58" s="171">
        <f>SUM('[1]Costi misura'!Q109:Q110)</f>
        <v>11</v>
      </c>
      <c r="AI58" s="163">
        <f t="shared" si="14"/>
        <v>577.16999999999996</v>
      </c>
      <c r="AJ58" s="163">
        <f t="shared" si="15"/>
        <v>193.05</v>
      </c>
      <c r="AK58" s="163">
        <f t="shared" si="6"/>
        <v>770.22</v>
      </c>
      <c r="AL58" s="172">
        <f t="shared" si="7"/>
        <v>1520.88</v>
      </c>
    </row>
    <row r="59" spans="1:38" x14ac:dyDescent="0.25">
      <c r="A59" s="173">
        <f t="shared" si="19"/>
        <v>58</v>
      </c>
      <c r="B59" s="156">
        <v>1</v>
      </c>
      <c r="C59" s="214" t="s">
        <v>190</v>
      </c>
      <c r="D59" s="157" t="s">
        <v>210</v>
      </c>
      <c r="E59" s="174" t="s">
        <v>211</v>
      </c>
      <c r="F59" s="158" t="s">
        <v>217</v>
      </c>
      <c r="G59" s="213">
        <f>SUM('[1]determ. costi visite'!AB770:AB776)</f>
        <v>7</v>
      </c>
      <c r="H59" s="213">
        <f>SUM('[1]determ. costi visite'!T889)</f>
        <v>1</v>
      </c>
      <c r="I59" s="160">
        <f t="shared" si="18"/>
        <v>8</v>
      </c>
      <c r="J59" s="161">
        <v>1</v>
      </c>
      <c r="K59" s="161" t="s">
        <v>69</v>
      </c>
      <c r="L59" s="161"/>
      <c r="M59" s="34">
        <f>SUM('Elenco attività ACI'!$D$3)</f>
        <v>250.22</v>
      </c>
      <c r="N59" s="211"/>
      <c r="O59" s="163">
        <f>SUM('Elenco attività ACI'!$D$7)</f>
        <v>8.4700000000000006</v>
      </c>
      <c r="P59" s="163">
        <f t="shared" si="20"/>
        <v>0</v>
      </c>
      <c r="Q59" s="199"/>
      <c r="R59" s="165">
        <f>SUM('Elenco attività ACI'!$D$12)</f>
        <v>9.8800000000000008</v>
      </c>
      <c r="S59" s="166">
        <f t="shared" si="2"/>
        <v>0</v>
      </c>
      <c r="T59" s="200"/>
      <c r="U59" s="168">
        <f>SUM('Elenco attività ACI'!$D$14)</f>
        <v>6.92</v>
      </c>
      <c r="V59" s="168">
        <f t="shared" si="10"/>
        <v>0</v>
      </c>
      <c r="W59" s="169">
        <f t="shared" si="11"/>
        <v>250.22</v>
      </c>
      <c r="X59" s="170">
        <f>SUM('Elenco attività ACI'!$D$18)</f>
        <v>125.11</v>
      </c>
      <c r="Y59" s="168">
        <f>SUM('Elenco attività ACI'!$D$22)</f>
        <v>5.1100000000000003</v>
      </c>
      <c r="Z59" s="170">
        <f t="shared" si="21"/>
        <v>0</v>
      </c>
      <c r="AA59" s="168">
        <f>SUM('Elenco attività ACI'!$D$27)</f>
        <v>5.1100000000000003</v>
      </c>
      <c r="AB59" s="168">
        <f t="shared" si="22"/>
        <v>0</v>
      </c>
      <c r="AC59" s="168">
        <f>SUM('Elenco attività ACI'!$D$29)</f>
        <v>3.8</v>
      </c>
      <c r="AD59" s="168">
        <f t="shared" si="8"/>
        <v>0</v>
      </c>
      <c r="AE59" s="170">
        <f t="shared" si="12"/>
        <v>125.11</v>
      </c>
      <c r="AF59" s="166">
        <f t="shared" si="13"/>
        <v>375.33</v>
      </c>
      <c r="AG59" s="166">
        <f t="shared" si="23"/>
        <v>750.66</v>
      </c>
      <c r="AH59" s="171">
        <f>SUM('[1]Costi misura'!Q111:Q112)</f>
        <v>8</v>
      </c>
      <c r="AI59" s="163">
        <f t="shared" si="14"/>
        <v>419.76</v>
      </c>
      <c r="AJ59" s="163">
        <f t="shared" si="15"/>
        <v>140.4</v>
      </c>
      <c r="AK59" s="163">
        <f t="shared" si="6"/>
        <v>560.16</v>
      </c>
      <c r="AL59" s="172">
        <f t="shared" si="7"/>
        <v>1310.82</v>
      </c>
    </row>
    <row r="60" spans="1:38" x14ac:dyDescent="0.25">
      <c r="A60" s="173">
        <f t="shared" si="19"/>
        <v>59</v>
      </c>
      <c r="B60" s="156">
        <v>1</v>
      </c>
      <c r="C60" s="214" t="s">
        <v>190</v>
      </c>
      <c r="D60" s="157" t="s">
        <v>210</v>
      </c>
      <c r="E60" s="174" t="s">
        <v>211</v>
      </c>
      <c r="F60" s="158" t="s">
        <v>218</v>
      </c>
      <c r="G60" s="213">
        <f>SUM('[1]determ. costi visite'!AB1076:AB1086)</f>
        <v>11</v>
      </c>
      <c r="H60" s="213">
        <f>SUM('[1]determ. costi visite'!T900)</f>
        <v>1</v>
      </c>
      <c r="I60" s="160">
        <f t="shared" si="18"/>
        <v>12</v>
      </c>
      <c r="J60" s="161">
        <v>1</v>
      </c>
      <c r="K60" s="161" t="s">
        <v>69</v>
      </c>
      <c r="L60" s="161"/>
      <c r="M60" s="34">
        <f>SUM('Elenco attività ACI'!$D$3)</f>
        <v>250.22</v>
      </c>
      <c r="N60" s="198"/>
      <c r="O60" s="163">
        <f>SUM('Elenco attività ACI'!$D$7)</f>
        <v>8.4700000000000006</v>
      </c>
      <c r="P60" s="163">
        <f t="shared" si="20"/>
        <v>0</v>
      </c>
      <c r="Q60" s="199"/>
      <c r="R60" s="165">
        <f>SUM('Elenco attività ACI'!$D$12)</f>
        <v>9.8800000000000008</v>
      </c>
      <c r="S60" s="166">
        <f t="shared" si="2"/>
        <v>0</v>
      </c>
      <c r="T60" s="200"/>
      <c r="U60" s="168">
        <f>SUM('Elenco attività ACI'!$D$14)</f>
        <v>6.92</v>
      </c>
      <c r="V60" s="168">
        <f t="shared" si="10"/>
        <v>0</v>
      </c>
      <c r="W60" s="169">
        <f t="shared" si="11"/>
        <v>250.22</v>
      </c>
      <c r="X60" s="170">
        <f>SUM('Elenco attività ACI'!$D$18)</f>
        <v>125.11</v>
      </c>
      <c r="Y60" s="168">
        <f>SUM('Elenco attività ACI'!$D$22)</f>
        <v>5.1100000000000003</v>
      </c>
      <c r="Z60" s="170">
        <f t="shared" si="21"/>
        <v>0</v>
      </c>
      <c r="AA60" s="168">
        <f>SUM('Elenco attività ACI'!$D$27)</f>
        <v>5.1100000000000003</v>
      </c>
      <c r="AB60" s="168">
        <f t="shared" si="22"/>
        <v>0</v>
      </c>
      <c r="AC60" s="168">
        <f>SUM('Elenco attività ACI'!$D$29)</f>
        <v>3.8</v>
      </c>
      <c r="AD60" s="168">
        <f t="shared" si="8"/>
        <v>0</v>
      </c>
      <c r="AE60" s="170">
        <f t="shared" si="12"/>
        <v>125.11</v>
      </c>
      <c r="AF60" s="166">
        <f t="shared" si="13"/>
        <v>375.33</v>
      </c>
      <c r="AG60" s="166">
        <f t="shared" si="23"/>
        <v>750.66</v>
      </c>
      <c r="AH60" s="171">
        <f>SUM('[1]Costi misura'!Q113:Q114)</f>
        <v>11</v>
      </c>
      <c r="AI60" s="163">
        <f t="shared" si="14"/>
        <v>577.16999999999996</v>
      </c>
      <c r="AJ60" s="163">
        <f t="shared" si="15"/>
        <v>193.05</v>
      </c>
      <c r="AK60" s="163">
        <f t="shared" si="6"/>
        <v>770.22</v>
      </c>
      <c r="AL60" s="172">
        <f t="shared" si="7"/>
        <v>1520.88</v>
      </c>
    </row>
    <row r="61" spans="1:38" x14ac:dyDescent="0.25">
      <c r="A61" s="173">
        <f t="shared" si="19"/>
        <v>60</v>
      </c>
      <c r="B61" s="156">
        <v>1</v>
      </c>
      <c r="C61" s="214" t="s">
        <v>190</v>
      </c>
      <c r="D61" s="157" t="s">
        <v>210</v>
      </c>
      <c r="E61" s="174" t="s">
        <v>211</v>
      </c>
      <c r="F61" s="158" t="s">
        <v>219</v>
      </c>
      <c r="G61" s="213">
        <f>SUM('[1]determ. costi visite'!AB1122:AB1133)</f>
        <v>12</v>
      </c>
      <c r="H61" s="213">
        <f>SUM('[1]determ. costi visite'!T905)</f>
        <v>1</v>
      </c>
      <c r="I61" s="160">
        <f t="shared" si="18"/>
        <v>13</v>
      </c>
      <c r="J61" s="161">
        <v>1</v>
      </c>
      <c r="K61" s="161" t="s">
        <v>69</v>
      </c>
      <c r="L61" s="161"/>
      <c r="M61" s="34">
        <f>SUM('Elenco attività ACI'!$D$3)</f>
        <v>250.22</v>
      </c>
      <c r="N61" s="211"/>
      <c r="O61" s="163">
        <f>SUM('Elenco attività ACI'!$D$7)</f>
        <v>8.4700000000000006</v>
      </c>
      <c r="P61" s="163">
        <f t="shared" si="20"/>
        <v>0</v>
      </c>
      <c r="Q61" s="199"/>
      <c r="R61" s="165">
        <f>SUM('Elenco attività ACI'!$D$12)</f>
        <v>9.8800000000000008</v>
      </c>
      <c r="S61" s="166">
        <f t="shared" si="2"/>
        <v>0</v>
      </c>
      <c r="T61" s="200"/>
      <c r="U61" s="168">
        <f>SUM('Elenco attività ACI'!$D$14)</f>
        <v>6.92</v>
      </c>
      <c r="V61" s="168">
        <f t="shared" si="10"/>
        <v>0</v>
      </c>
      <c r="W61" s="169">
        <f t="shared" si="11"/>
        <v>250.22</v>
      </c>
      <c r="X61" s="170">
        <f>SUM('Elenco attività ACI'!$D$18)</f>
        <v>125.11</v>
      </c>
      <c r="Y61" s="168">
        <f>SUM('Elenco attività ACI'!$D$22)</f>
        <v>5.1100000000000003</v>
      </c>
      <c r="Z61" s="170">
        <f t="shared" si="21"/>
        <v>0</v>
      </c>
      <c r="AA61" s="168">
        <f>SUM('Elenco attività ACI'!$D$27)</f>
        <v>5.1100000000000003</v>
      </c>
      <c r="AB61" s="168">
        <f t="shared" si="22"/>
        <v>0</v>
      </c>
      <c r="AC61" s="168">
        <f>SUM('Elenco attività ACI'!$D$29)</f>
        <v>3.8</v>
      </c>
      <c r="AD61" s="168">
        <f t="shared" si="8"/>
        <v>0</v>
      </c>
      <c r="AE61" s="170">
        <f t="shared" si="12"/>
        <v>125.11</v>
      </c>
      <c r="AF61" s="166">
        <f t="shared" si="13"/>
        <v>375.33</v>
      </c>
      <c r="AG61" s="166">
        <f t="shared" si="23"/>
        <v>750.66</v>
      </c>
      <c r="AH61" s="171">
        <f>SUM('[1]Costi misura'!Q115:Q116)</f>
        <v>13</v>
      </c>
      <c r="AI61" s="163">
        <f t="shared" si="14"/>
        <v>682.11</v>
      </c>
      <c r="AJ61" s="163">
        <f t="shared" si="15"/>
        <v>228.15</v>
      </c>
      <c r="AK61" s="163">
        <f t="shared" si="6"/>
        <v>910.26</v>
      </c>
      <c r="AL61" s="172">
        <f t="shared" si="7"/>
        <v>1660.92</v>
      </c>
    </row>
    <row r="62" spans="1:38" x14ac:dyDescent="0.25">
      <c r="A62" s="173">
        <f t="shared" si="19"/>
        <v>61</v>
      </c>
      <c r="B62" s="156">
        <v>1</v>
      </c>
      <c r="C62" s="214" t="s">
        <v>190</v>
      </c>
      <c r="D62" s="157" t="s">
        <v>210</v>
      </c>
      <c r="E62" s="174" t="s">
        <v>211</v>
      </c>
      <c r="F62" s="158" t="s">
        <v>220</v>
      </c>
      <c r="G62" s="213">
        <f>SUM('[1]determ. costi visite'!AB1098:AB1108)</f>
        <v>11</v>
      </c>
      <c r="H62" s="213">
        <f>SUM('[1]determ. costi visite'!T902)</f>
        <v>1</v>
      </c>
      <c r="I62" s="160">
        <f t="shared" si="18"/>
        <v>12</v>
      </c>
      <c r="J62" s="161">
        <v>1</v>
      </c>
      <c r="K62" s="161" t="s">
        <v>69</v>
      </c>
      <c r="L62" s="161"/>
      <c r="M62" s="34">
        <f>SUM('Elenco attività ACI'!$D$3)</f>
        <v>250.22</v>
      </c>
      <c r="N62" s="211"/>
      <c r="O62" s="163">
        <f>SUM('Elenco attività ACI'!$D$7)</f>
        <v>8.4700000000000006</v>
      </c>
      <c r="P62" s="163">
        <f t="shared" si="20"/>
        <v>0</v>
      </c>
      <c r="Q62" s="199"/>
      <c r="R62" s="165">
        <f>SUM('Elenco attività ACI'!$D$12)</f>
        <v>9.8800000000000008</v>
      </c>
      <c r="S62" s="166">
        <f t="shared" si="2"/>
        <v>0</v>
      </c>
      <c r="T62" s="200"/>
      <c r="U62" s="168">
        <f>SUM('Elenco attività ACI'!$D$14)</f>
        <v>6.92</v>
      </c>
      <c r="V62" s="168">
        <f t="shared" si="10"/>
        <v>0</v>
      </c>
      <c r="W62" s="169">
        <f t="shared" si="11"/>
        <v>250.22</v>
      </c>
      <c r="X62" s="170">
        <f>SUM('Elenco attività ACI'!$D$18)</f>
        <v>125.11</v>
      </c>
      <c r="Y62" s="168">
        <f>SUM('Elenco attività ACI'!$D$22)</f>
        <v>5.1100000000000003</v>
      </c>
      <c r="Z62" s="170">
        <f t="shared" si="21"/>
        <v>0</v>
      </c>
      <c r="AA62" s="168">
        <f>SUM('Elenco attività ACI'!$D$27)</f>
        <v>5.1100000000000003</v>
      </c>
      <c r="AB62" s="168">
        <f t="shared" si="22"/>
        <v>0</v>
      </c>
      <c r="AC62" s="168">
        <f>SUM('Elenco attività ACI'!$D$29)</f>
        <v>3.8</v>
      </c>
      <c r="AD62" s="168">
        <f t="shared" si="8"/>
        <v>0</v>
      </c>
      <c r="AE62" s="170">
        <f t="shared" si="12"/>
        <v>125.11</v>
      </c>
      <c r="AF62" s="166">
        <f t="shared" si="13"/>
        <v>375.33</v>
      </c>
      <c r="AG62" s="166">
        <f t="shared" si="23"/>
        <v>750.66</v>
      </c>
      <c r="AH62" s="171">
        <f>SUM('[1]Costi misura'!Q117:Q118)</f>
        <v>12</v>
      </c>
      <c r="AI62" s="163">
        <f t="shared" si="14"/>
        <v>629.64</v>
      </c>
      <c r="AJ62" s="163">
        <f t="shared" si="15"/>
        <v>210.60000000000002</v>
      </c>
      <c r="AK62" s="163">
        <f t="shared" si="6"/>
        <v>840.24</v>
      </c>
      <c r="AL62" s="172">
        <f t="shared" si="7"/>
        <v>1590.9</v>
      </c>
    </row>
    <row r="63" spans="1:38" x14ac:dyDescent="0.25">
      <c r="A63" s="173">
        <f t="shared" si="19"/>
        <v>62</v>
      </c>
      <c r="B63" s="156">
        <v>1</v>
      </c>
      <c r="C63" s="214" t="s">
        <v>190</v>
      </c>
      <c r="D63" s="157" t="s">
        <v>210</v>
      </c>
      <c r="E63" s="174" t="s">
        <v>211</v>
      </c>
      <c r="F63" s="158" t="s">
        <v>221</v>
      </c>
      <c r="G63" s="213">
        <f>SUM('[1]determ. costi visite'!AB1927:AB1937)</f>
        <v>11</v>
      </c>
      <c r="H63" s="213">
        <f>SUM('[1]determ. costi visite'!T917)</f>
        <v>1</v>
      </c>
      <c r="I63" s="160">
        <f t="shared" si="18"/>
        <v>12</v>
      </c>
      <c r="J63" s="161">
        <v>1</v>
      </c>
      <c r="K63" s="161" t="s">
        <v>69</v>
      </c>
      <c r="L63" s="161"/>
      <c r="M63" s="34">
        <f>SUM('Elenco attività ACI'!$D$3)</f>
        <v>250.22</v>
      </c>
      <c r="N63" s="211"/>
      <c r="O63" s="163">
        <f>SUM('Elenco attività ACI'!$D$7)</f>
        <v>8.4700000000000006</v>
      </c>
      <c r="P63" s="163">
        <f t="shared" si="20"/>
        <v>0</v>
      </c>
      <c r="Q63" s="199"/>
      <c r="R63" s="165">
        <f>SUM('Elenco attività ACI'!$D$12)</f>
        <v>9.8800000000000008</v>
      </c>
      <c r="S63" s="166">
        <f t="shared" si="2"/>
        <v>0</v>
      </c>
      <c r="T63" s="200"/>
      <c r="U63" s="168">
        <f>SUM('Elenco attività ACI'!$D$14)</f>
        <v>6.92</v>
      </c>
      <c r="V63" s="168">
        <f t="shared" si="10"/>
        <v>0</v>
      </c>
      <c r="W63" s="169">
        <f t="shared" si="11"/>
        <v>250.22</v>
      </c>
      <c r="X63" s="170">
        <f>SUM('Elenco attività ACI'!$D$18)</f>
        <v>125.11</v>
      </c>
      <c r="Y63" s="168">
        <f>SUM('Elenco attività ACI'!$D$22)</f>
        <v>5.1100000000000003</v>
      </c>
      <c r="Z63" s="170">
        <f t="shared" si="21"/>
        <v>0</v>
      </c>
      <c r="AA63" s="168">
        <f>SUM('Elenco attività ACI'!$D$27)</f>
        <v>5.1100000000000003</v>
      </c>
      <c r="AB63" s="168">
        <f t="shared" si="22"/>
        <v>0</v>
      </c>
      <c r="AC63" s="168">
        <f>SUM('Elenco attività ACI'!$D$29)</f>
        <v>3.8</v>
      </c>
      <c r="AD63" s="168">
        <f t="shared" si="8"/>
        <v>0</v>
      </c>
      <c r="AE63" s="170">
        <f t="shared" si="12"/>
        <v>125.11</v>
      </c>
      <c r="AF63" s="166">
        <f t="shared" si="13"/>
        <v>375.33</v>
      </c>
      <c r="AG63" s="166">
        <f t="shared" si="23"/>
        <v>750.66</v>
      </c>
      <c r="AH63" s="171">
        <f>SUM('[1]Costi misura'!Q119:Q120)</f>
        <v>12</v>
      </c>
      <c r="AI63" s="163">
        <f t="shared" si="14"/>
        <v>629.64</v>
      </c>
      <c r="AJ63" s="163">
        <f t="shared" si="15"/>
        <v>210.60000000000002</v>
      </c>
      <c r="AK63" s="163">
        <f t="shared" si="6"/>
        <v>840.24</v>
      </c>
      <c r="AL63" s="172">
        <f t="shared" si="7"/>
        <v>1590.9</v>
      </c>
    </row>
    <row r="64" spans="1:38" x14ac:dyDescent="0.25">
      <c r="A64" s="173">
        <f t="shared" si="19"/>
        <v>63</v>
      </c>
      <c r="B64" s="156">
        <v>1</v>
      </c>
      <c r="C64" s="214" t="s">
        <v>190</v>
      </c>
      <c r="D64" s="157" t="s">
        <v>222</v>
      </c>
      <c r="E64" s="174" t="s">
        <v>223</v>
      </c>
      <c r="F64" s="158" t="s">
        <v>224</v>
      </c>
      <c r="G64" s="213">
        <f>SUM('[1]determ. costi visite'!AB309:AB321)</f>
        <v>13</v>
      </c>
      <c r="H64" s="213">
        <f>SUM('[1]determ. costi visite'!T862)</f>
        <v>1</v>
      </c>
      <c r="I64" s="160">
        <f t="shared" si="18"/>
        <v>14</v>
      </c>
      <c r="J64" s="161">
        <v>1</v>
      </c>
      <c r="K64" s="161" t="s">
        <v>69</v>
      </c>
      <c r="L64" s="161"/>
      <c r="M64" s="34">
        <f>SUM('Elenco attività ACI'!$D$3)</f>
        <v>250.22</v>
      </c>
      <c r="N64" s="211"/>
      <c r="O64" s="163">
        <f>SUM('Elenco attività ACI'!$D$7)</f>
        <v>8.4700000000000006</v>
      </c>
      <c r="P64" s="163">
        <f t="shared" si="20"/>
        <v>0</v>
      </c>
      <c r="Q64" s="199"/>
      <c r="R64" s="165">
        <f>SUM('Elenco attività ACI'!$D$12)</f>
        <v>9.8800000000000008</v>
      </c>
      <c r="S64" s="166">
        <f t="shared" si="2"/>
        <v>0</v>
      </c>
      <c r="T64" s="200"/>
      <c r="U64" s="168">
        <f>SUM('Elenco attività ACI'!$D$14)</f>
        <v>6.92</v>
      </c>
      <c r="V64" s="168">
        <f t="shared" si="10"/>
        <v>0</v>
      </c>
      <c r="W64" s="169">
        <f t="shared" si="11"/>
        <v>250.22</v>
      </c>
      <c r="X64" s="170">
        <f>SUM('Elenco attività ACI'!$D$18)</f>
        <v>125.11</v>
      </c>
      <c r="Y64" s="168">
        <f>SUM('Elenco attività ACI'!$D$22)</f>
        <v>5.1100000000000003</v>
      </c>
      <c r="Z64" s="170">
        <f t="shared" si="21"/>
        <v>0</v>
      </c>
      <c r="AA64" s="168">
        <f>SUM('Elenco attività ACI'!$D$27)</f>
        <v>5.1100000000000003</v>
      </c>
      <c r="AB64" s="168">
        <f t="shared" si="22"/>
        <v>0</v>
      </c>
      <c r="AC64" s="168">
        <f>SUM('Elenco attività ACI'!$D$29)</f>
        <v>3.8</v>
      </c>
      <c r="AD64" s="168">
        <f t="shared" si="8"/>
        <v>0</v>
      </c>
      <c r="AE64" s="170">
        <f t="shared" si="12"/>
        <v>125.11</v>
      </c>
      <c r="AF64" s="166">
        <f t="shared" si="13"/>
        <v>375.33</v>
      </c>
      <c r="AG64" s="166">
        <f t="shared" si="23"/>
        <v>750.66</v>
      </c>
      <c r="AH64" s="171">
        <f>SUM('[1]Costi misura'!Q121:Q122)</f>
        <v>14</v>
      </c>
      <c r="AI64" s="163">
        <f t="shared" si="14"/>
        <v>734.57999999999993</v>
      </c>
      <c r="AJ64" s="163">
        <f t="shared" si="15"/>
        <v>245.70000000000002</v>
      </c>
      <c r="AK64" s="163">
        <f t="shared" si="6"/>
        <v>980.28</v>
      </c>
      <c r="AL64" s="172">
        <f t="shared" si="7"/>
        <v>1730.94</v>
      </c>
    </row>
    <row r="65" spans="1:38" x14ac:dyDescent="0.25">
      <c r="A65" s="173">
        <f t="shared" si="19"/>
        <v>64</v>
      </c>
      <c r="B65" s="156">
        <v>1</v>
      </c>
      <c r="C65" s="214" t="s">
        <v>190</v>
      </c>
      <c r="D65" s="157" t="s">
        <v>222</v>
      </c>
      <c r="E65" s="174" t="s">
        <v>223</v>
      </c>
      <c r="F65" s="158" t="s">
        <v>225</v>
      </c>
      <c r="G65" s="213">
        <f>SUM('[1]determ. costi visite'!AB50:AB58)</f>
        <v>9</v>
      </c>
      <c r="H65" s="213">
        <f>SUM('[1]determ. costi visite'!T849)</f>
        <v>1</v>
      </c>
      <c r="I65" s="160">
        <f t="shared" si="18"/>
        <v>10</v>
      </c>
      <c r="J65" s="161">
        <v>1</v>
      </c>
      <c r="K65" s="161" t="s">
        <v>69</v>
      </c>
      <c r="L65" s="161"/>
      <c r="M65" s="34">
        <f>SUM('Elenco attività ACI'!$D$3)</f>
        <v>250.22</v>
      </c>
      <c r="N65" s="211"/>
      <c r="O65" s="163">
        <f>SUM('Elenco attività ACI'!$D$7)</f>
        <v>8.4700000000000006</v>
      </c>
      <c r="P65" s="163">
        <f t="shared" si="20"/>
        <v>0</v>
      </c>
      <c r="Q65" s="199"/>
      <c r="R65" s="165">
        <f>SUM('Elenco attività ACI'!$D$12)</f>
        <v>9.8800000000000008</v>
      </c>
      <c r="S65" s="166">
        <f t="shared" si="2"/>
        <v>0</v>
      </c>
      <c r="T65" s="200"/>
      <c r="U65" s="168">
        <f>SUM('Elenco attività ACI'!$D$14)</f>
        <v>6.92</v>
      </c>
      <c r="V65" s="168">
        <f t="shared" si="10"/>
        <v>0</v>
      </c>
      <c r="W65" s="169">
        <f t="shared" si="11"/>
        <v>250.22</v>
      </c>
      <c r="X65" s="170">
        <f>SUM('Elenco attività ACI'!$D$18)</f>
        <v>125.11</v>
      </c>
      <c r="Y65" s="168">
        <f>SUM('Elenco attività ACI'!$D$22)</f>
        <v>5.1100000000000003</v>
      </c>
      <c r="Z65" s="170">
        <f t="shared" si="21"/>
        <v>0</v>
      </c>
      <c r="AA65" s="168">
        <f>SUM('Elenco attività ACI'!$D$27)</f>
        <v>5.1100000000000003</v>
      </c>
      <c r="AB65" s="168">
        <f t="shared" si="22"/>
        <v>0</v>
      </c>
      <c r="AC65" s="168">
        <f>SUM('Elenco attività ACI'!$D$29)</f>
        <v>3.8</v>
      </c>
      <c r="AD65" s="168">
        <f t="shared" si="8"/>
        <v>0</v>
      </c>
      <c r="AE65" s="170">
        <f t="shared" si="12"/>
        <v>125.11</v>
      </c>
      <c r="AF65" s="166">
        <f t="shared" si="13"/>
        <v>375.33</v>
      </c>
      <c r="AG65" s="166">
        <f t="shared" si="23"/>
        <v>750.66</v>
      </c>
      <c r="AH65" s="171">
        <f>SUM('[1]Costi misura'!Q123:Q124)</f>
        <v>10</v>
      </c>
      <c r="AI65" s="163">
        <f t="shared" si="14"/>
        <v>524.70000000000005</v>
      </c>
      <c r="AJ65" s="163">
        <f t="shared" si="15"/>
        <v>175.5</v>
      </c>
      <c r="AK65" s="163">
        <f t="shared" si="6"/>
        <v>700.2</v>
      </c>
      <c r="AL65" s="172">
        <f t="shared" si="7"/>
        <v>1450.8600000000001</v>
      </c>
    </row>
    <row r="66" spans="1:38" x14ac:dyDescent="0.25">
      <c r="A66" s="173">
        <f t="shared" si="19"/>
        <v>65</v>
      </c>
      <c r="B66" s="156">
        <v>1</v>
      </c>
      <c r="C66" s="214" t="s">
        <v>190</v>
      </c>
      <c r="D66" s="157" t="s">
        <v>222</v>
      </c>
      <c r="E66" s="174" t="s">
        <v>223</v>
      </c>
      <c r="F66" s="158" t="s">
        <v>226</v>
      </c>
      <c r="G66" s="213">
        <f>SUM('[1]determ. costi visite'!AB1043:AB1056)</f>
        <v>14</v>
      </c>
      <c r="H66" s="213">
        <f>SUM('[1]determ. costi visite'!T898)</f>
        <v>1</v>
      </c>
      <c r="I66" s="160">
        <f t="shared" si="18"/>
        <v>15</v>
      </c>
      <c r="J66" s="161">
        <v>1</v>
      </c>
      <c r="K66" s="161" t="s">
        <v>69</v>
      </c>
      <c r="L66" s="161"/>
      <c r="M66" s="34">
        <f>SUM('Elenco attività ACI'!$D$3)</f>
        <v>250.22</v>
      </c>
      <c r="N66" s="211"/>
      <c r="O66" s="163">
        <f>SUM('Elenco attività ACI'!$D$7)</f>
        <v>8.4700000000000006</v>
      </c>
      <c r="P66" s="163">
        <f t="shared" si="20"/>
        <v>0</v>
      </c>
      <c r="Q66" s="199"/>
      <c r="R66" s="165">
        <f>SUM('Elenco attività ACI'!$D$12)</f>
        <v>9.8800000000000008</v>
      </c>
      <c r="S66" s="166">
        <f t="shared" ref="S66:S107" si="24">SUM(Q66*R66)</f>
        <v>0</v>
      </c>
      <c r="T66" s="200"/>
      <c r="U66" s="168">
        <f>SUM('Elenco attività ACI'!$D$14)</f>
        <v>6.92</v>
      </c>
      <c r="V66" s="168">
        <f t="shared" si="10"/>
        <v>0</v>
      </c>
      <c r="W66" s="169">
        <f t="shared" si="11"/>
        <v>250.22</v>
      </c>
      <c r="X66" s="170">
        <f>SUM('Elenco attività ACI'!$D$18)</f>
        <v>125.11</v>
      </c>
      <c r="Y66" s="168">
        <f>SUM('Elenco attività ACI'!$D$22)</f>
        <v>5.1100000000000003</v>
      </c>
      <c r="Z66" s="170">
        <f t="shared" si="21"/>
        <v>0</v>
      </c>
      <c r="AA66" s="168">
        <f>SUM('Elenco attività ACI'!$D$27)</f>
        <v>5.1100000000000003</v>
      </c>
      <c r="AB66" s="168">
        <f t="shared" si="22"/>
        <v>0</v>
      </c>
      <c r="AC66" s="168">
        <f>SUM('Elenco attività ACI'!$D$29)</f>
        <v>3.8</v>
      </c>
      <c r="AD66" s="168">
        <f t="shared" si="8"/>
        <v>0</v>
      </c>
      <c r="AE66" s="170">
        <f t="shared" si="12"/>
        <v>125.11</v>
      </c>
      <c r="AF66" s="166">
        <f t="shared" si="13"/>
        <v>375.33</v>
      </c>
      <c r="AG66" s="166">
        <f t="shared" si="23"/>
        <v>750.66</v>
      </c>
      <c r="AH66" s="171">
        <f>SUM('[1]Costi misura'!Q125:Q126)</f>
        <v>16</v>
      </c>
      <c r="AI66" s="163">
        <f t="shared" si="14"/>
        <v>839.52</v>
      </c>
      <c r="AJ66" s="163">
        <f t="shared" si="15"/>
        <v>280.8</v>
      </c>
      <c r="AK66" s="163">
        <f t="shared" ref="AK66:AK107" si="25">SUM(AI66+AJ66)</f>
        <v>1120.32</v>
      </c>
      <c r="AL66" s="172">
        <f t="shared" ref="AL66:AL107" si="26">SUM(AG66+AK66)</f>
        <v>1870.98</v>
      </c>
    </row>
    <row r="67" spans="1:38" x14ac:dyDescent="0.25">
      <c r="A67" s="173">
        <f t="shared" si="19"/>
        <v>66</v>
      </c>
      <c r="B67" s="156">
        <v>1</v>
      </c>
      <c r="C67" s="214" t="s">
        <v>190</v>
      </c>
      <c r="D67" s="157" t="s">
        <v>222</v>
      </c>
      <c r="E67" s="174" t="s">
        <v>223</v>
      </c>
      <c r="F67" s="158" t="s">
        <v>227</v>
      </c>
      <c r="G67" s="213">
        <f>SUM('[1]determ. costi visite'!AB1998:AB2005)</f>
        <v>8</v>
      </c>
      <c r="H67" s="216">
        <v>1</v>
      </c>
      <c r="I67" s="160">
        <f t="shared" si="18"/>
        <v>9</v>
      </c>
      <c r="J67" s="161">
        <v>1</v>
      </c>
      <c r="K67" s="161" t="s">
        <v>69</v>
      </c>
      <c r="L67" s="161"/>
      <c r="M67" s="34">
        <f>SUM('Elenco attività ACI'!$D$3)</f>
        <v>250.22</v>
      </c>
      <c r="N67" s="211"/>
      <c r="O67" s="163">
        <f>SUM('Elenco attività ACI'!$D$7)</f>
        <v>8.4700000000000006</v>
      </c>
      <c r="P67" s="163">
        <f t="shared" si="20"/>
        <v>0</v>
      </c>
      <c r="Q67" s="199"/>
      <c r="R67" s="165">
        <f>SUM('Elenco attività ACI'!$D$12)</f>
        <v>9.8800000000000008</v>
      </c>
      <c r="S67" s="166">
        <f t="shared" si="24"/>
        <v>0</v>
      </c>
      <c r="T67" s="200"/>
      <c r="U67" s="168">
        <f>SUM('Elenco attività ACI'!$D$14)</f>
        <v>6.92</v>
      </c>
      <c r="V67" s="168">
        <f t="shared" si="10"/>
        <v>0</v>
      </c>
      <c r="W67" s="169">
        <f t="shared" si="11"/>
        <v>250.22</v>
      </c>
      <c r="X67" s="170">
        <f>SUM('Elenco attività ACI'!$D$18)</f>
        <v>125.11</v>
      </c>
      <c r="Y67" s="168">
        <f>SUM('Elenco attività ACI'!$D$22)</f>
        <v>5.1100000000000003</v>
      </c>
      <c r="Z67" s="170">
        <f t="shared" si="21"/>
        <v>0</v>
      </c>
      <c r="AA67" s="168">
        <f>SUM('Elenco attività ACI'!$D$27)</f>
        <v>5.1100000000000003</v>
      </c>
      <c r="AB67" s="168">
        <f t="shared" si="22"/>
        <v>0</v>
      </c>
      <c r="AC67" s="168">
        <f>SUM('Elenco attività ACI'!$D$29)</f>
        <v>3.8</v>
      </c>
      <c r="AD67" s="168">
        <f t="shared" ref="AD67:AD107" si="27">SUM(T67)*AC67</f>
        <v>0</v>
      </c>
      <c r="AE67" s="170">
        <f t="shared" si="12"/>
        <v>125.11</v>
      </c>
      <c r="AF67" s="166">
        <f t="shared" si="13"/>
        <v>375.33</v>
      </c>
      <c r="AG67" s="166">
        <f t="shared" si="23"/>
        <v>750.66</v>
      </c>
      <c r="AH67" s="171">
        <f>SUM('[1]Costi misura'!Q127:Q128)</f>
        <v>9</v>
      </c>
      <c r="AI67" s="163">
        <f t="shared" si="14"/>
        <v>472.23</v>
      </c>
      <c r="AJ67" s="163">
        <f t="shared" si="15"/>
        <v>157.95000000000002</v>
      </c>
      <c r="AK67" s="163">
        <f t="shared" si="25"/>
        <v>630.18000000000006</v>
      </c>
      <c r="AL67" s="172">
        <f t="shared" si="26"/>
        <v>1380.8400000000001</v>
      </c>
    </row>
    <row r="68" spans="1:38" x14ac:dyDescent="0.25">
      <c r="A68" s="173">
        <f t="shared" si="19"/>
        <v>67</v>
      </c>
      <c r="B68" s="156">
        <v>1</v>
      </c>
      <c r="C68" s="214" t="s">
        <v>190</v>
      </c>
      <c r="D68" s="157" t="s">
        <v>228</v>
      </c>
      <c r="E68" s="174" t="s">
        <v>229</v>
      </c>
      <c r="F68" s="158" t="s">
        <v>230</v>
      </c>
      <c r="G68" s="213">
        <f>SUM('[1]determ. costi visite'!AB23:AB32)</f>
        <v>10</v>
      </c>
      <c r="H68" s="213">
        <f>SUM('[1]determ. costi visite'!U844)</f>
        <v>1</v>
      </c>
      <c r="I68" s="160">
        <f t="shared" si="18"/>
        <v>11</v>
      </c>
      <c r="J68" s="161">
        <v>1</v>
      </c>
      <c r="K68" s="161" t="s">
        <v>69</v>
      </c>
      <c r="L68" s="161"/>
      <c r="M68" s="34">
        <f>SUM('Elenco attività ACI'!$D$3)</f>
        <v>250.22</v>
      </c>
      <c r="N68" s="211"/>
      <c r="O68" s="163">
        <f>SUM('Elenco attività ACI'!$D$7)</f>
        <v>8.4700000000000006</v>
      </c>
      <c r="P68" s="163">
        <f t="shared" si="20"/>
        <v>0</v>
      </c>
      <c r="Q68" s="199"/>
      <c r="R68" s="165">
        <f>SUM('Elenco attività ACI'!$D$12)</f>
        <v>9.8800000000000008</v>
      </c>
      <c r="S68" s="166">
        <f t="shared" si="24"/>
        <v>0</v>
      </c>
      <c r="T68" s="200"/>
      <c r="U68" s="168">
        <f>SUM('Elenco attività ACI'!$D$14)</f>
        <v>6.92</v>
      </c>
      <c r="V68" s="168">
        <f t="shared" ref="V68:V107" si="28">SUM(T68)*U68</f>
        <v>0</v>
      </c>
      <c r="W68" s="169">
        <f t="shared" ref="W68:W107" si="29">SUM(M68+P68+S68+V68)</f>
        <v>250.22</v>
      </c>
      <c r="X68" s="170">
        <f>SUM('Elenco attività ACI'!$D$18)</f>
        <v>125.11</v>
      </c>
      <c r="Y68" s="168">
        <f>SUM('Elenco attività ACI'!$D$22)</f>
        <v>5.1100000000000003</v>
      </c>
      <c r="Z68" s="170">
        <f t="shared" si="21"/>
        <v>0</v>
      </c>
      <c r="AA68" s="168">
        <f>SUM('Elenco attività ACI'!$D$27)</f>
        <v>5.1100000000000003</v>
      </c>
      <c r="AB68" s="168">
        <f t="shared" si="22"/>
        <v>0</v>
      </c>
      <c r="AC68" s="168">
        <f>SUM('Elenco attività ACI'!$D$29)</f>
        <v>3.8</v>
      </c>
      <c r="AD68" s="168">
        <f t="shared" si="27"/>
        <v>0</v>
      </c>
      <c r="AE68" s="170">
        <f t="shared" ref="AE68:AE105" si="30">SUM(X68+Z68+AB68+AD67)</f>
        <v>125.11</v>
      </c>
      <c r="AF68" s="166">
        <f t="shared" ref="AF68:AF107" si="31">SUM(W68+AE68)</f>
        <v>375.33</v>
      </c>
      <c r="AG68" s="166">
        <f t="shared" si="23"/>
        <v>750.66</v>
      </c>
      <c r="AH68" s="171">
        <f>SUM('[1]Costi misura'!Q129:Q130)</f>
        <v>9</v>
      </c>
      <c r="AI68" s="163">
        <f t="shared" ref="AI68:AI107" si="32">SUM(AH68)*$AN$1</f>
        <v>472.23</v>
      </c>
      <c r="AJ68" s="163">
        <f t="shared" ref="AJ68:AJ107" si="33">SUM(AH68)*$AO$1</f>
        <v>157.95000000000002</v>
      </c>
      <c r="AK68" s="163">
        <f t="shared" si="25"/>
        <v>630.18000000000006</v>
      </c>
      <c r="AL68" s="172">
        <f t="shared" si="26"/>
        <v>1380.8400000000001</v>
      </c>
    </row>
    <row r="69" spans="1:38" x14ac:dyDescent="0.25">
      <c r="A69" s="173">
        <f t="shared" si="19"/>
        <v>68</v>
      </c>
      <c r="B69" s="156">
        <v>1</v>
      </c>
      <c r="C69" s="214" t="s">
        <v>190</v>
      </c>
      <c r="D69" s="157" t="s">
        <v>228</v>
      </c>
      <c r="E69" s="174" t="s">
        <v>229</v>
      </c>
      <c r="F69" s="158" t="s">
        <v>231</v>
      </c>
      <c r="G69" s="213">
        <f>SUM('[1]determ. costi visite'!AB40:AB49)</f>
        <v>10</v>
      </c>
      <c r="H69" s="213">
        <f>SUM('[1]determ. costi visite'!V847)</f>
        <v>1</v>
      </c>
      <c r="I69" s="160">
        <f t="shared" si="18"/>
        <v>11</v>
      </c>
      <c r="J69" s="161">
        <v>1</v>
      </c>
      <c r="K69" s="161" t="s">
        <v>69</v>
      </c>
      <c r="L69" s="161"/>
      <c r="M69" s="34">
        <f>SUM('Elenco attività ACI'!$D$3)</f>
        <v>250.22</v>
      </c>
      <c r="N69" s="211"/>
      <c r="O69" s="163">
        <f>SUM('Elenco attività ACI'!$D$7)</f>
        <v>8.4700000000000006</v>
      </c>
      <c r="P69" s="163">
        <f t="shared" si="20"/>
        <v>0</v>
      </c>
      <c r="Q69" s="199"/>
      <c r="R69" s="165">
        <f>SUM('Elenco attività ACI'!$D$12)</f>
        <v>9.8800000000000008</v>
      </c>
      <c r="S69" s="166">
        <f t="shared" si="24"/>
        <v>0</v>
      </c>
      <c r="T69" s="200"/>
      <c r="U69" s="168">
        <f>SUM('Elenco attività ACI'!$D$14)</f>
        <v>6.92</v>
      </c>
      <c r="V69" s="168">
        <f t="shared" si="28"/>
        <v>0</v>
      </c>
      <c r="W69" s="169">
        <f t="shared" si="29"/>
        <v>250.22</v>
      </c>
      <c r="X69" s="170">
        <f>SUM('Elenco attività ACI'!$D$18)</f>
        <v>125.11</v>
      </c>
      <c r="Y69" s="168">
        <f>SUM('Elenco attività ACI'!$D$22)</f>
        <v>5.1100000000000003</v>
      </c>
      <c r="Z69" s="170">
        <f t="shared" si="21"/>
        <v>0</v>
      </c>
      <c r="AA69" s="168">
        <f>SUM('Elenco attività ACI'!$D$27)</f>
        <v>5.1100000000000003</v>
      </c>
      <c r="AB69" s="168">
        <f t="shared" si="22"/>
        <v>0</v>
      </c>
      <c r="AC69" s="168">
        <f>SUM('Elenco attività ACI'!$D$29)</f>
        <v>3.8</v>
      </c>
      <c r="AD69" s="168">
        <f t="shared" si="27"/>
        <v>0</v>
      </c>
      <c r="AE69" s="170">
        <f t="shared" si="30"/>
        <v>125.11</v>
      </c>
      <c r="AF69" s="166">
        <f t="shared" si="31"/>
        <v>375.33</v>
      </c>
      <c r="AG69" s="166">
        <f t="shared" si="23"/>
        <v>750.66</v>
      </c>
      <c r="AH69" s="171">
        <f>SUM('[1]Costi misura'!Q131:Q132)</f>
        <v>11</v>
      </c>
      <c r="AI69" s="163">
        <f t="shared" si="32"/>
        <v>577.16999999999996</v>
      </c>
      <c r="AJ69" s="163">
        <f t="shared" si="33"/>
        <v>193.05</v>
      </c>
      <c r="AK69" s="163">
        <f t="shared" si="25"/>
        <v>770.22</v>
      </c>
      <c r="AL69" s="172">
        <f t="shared" si="26"/>
        <v>1520.88</v>
      </c>
    </row>
    <row r="70" spans="1:38" x14ac:dyDescent="0.25">
      <c r="A70" s="173">
        <f t="shared" si="19"/>
        <v>69</v>
      </c>
      <c r="B70" s="156">
        <v>1</v>
      </c>
      <c r="C70" s="214" t="s">
        <v>190</v>
      </c>
      <c r="D70" s="157" t="s">
        <v>228</v>
      </c>
      <c r="E70" s="174" t="s">
        <v>229</v>
      </c>
      <c r="F70" s="158" t="s">
        <v>232</v>
      </c>
      <c r="G70" s="213">
        <f>SUM('[1]determ. costi visite'!AB642:AB653)</f>
        <v>12</v>
      </c>
      <c r="H70" s="213"/>
      <c r="I70" s="160">
        <f t="shared" si="18"/>
        <v>12</v>
      </c>
      <c r="J70" s="161">
        <v>1</v>
      </c>
      <c r="K70" s="161" t="s">
        <v>69</v>
      </c>
      <c r="L70" s="161"/>
      <c r="M70" s="34">
        <f>SUM('Elenco attività ACI'!$D$3)</f>
        <v>250.22</v>
      </c>
      <c r="N70" s="211"/>
      <c r="O70" s="163">
        <f>SUM('Elenco attività ACI'!$D$7)</f>
        <v>8.4700000000000006</v>
      </c>
      <c r="P70" s="163">
        <f t="shared" si="20"/>
        <v>0</v>
      </c>
      <c r="Q70" s="199"/>
      <c r="R70" s="165">
        <f>SUM('Elenco attività ACI'!$D$12)</f>
        <v>9.8800000000000008</v>
      </c>
      <c r="S70" s="166">
        <f t="shared" si="24"/>
        <v>0</v>
      </c>
      <c r="T70" s="200"/>
      <c r="U70" s="168">
        <f>SUM('Elenco attività ACI'!$D$14)</f>
        <v>6.92</v>
      </c>
      <c r="V70" s="168">
        <f t="shared" si="28"/>
        <v>0</v>
      </c>
      <c r="W70" s="169">
        <f t="shared" si="29"/>
        <v>250.22</v>
      </c>
      <c r="X70" s="170">
        <f>SUM('Elenco attività ACI'!$D$18)</f>
        <v>125.11</v>
      </c>
      <c r="Y70" s="168">
        <f>SUM('Elenco attività ACI'!$D$22)</f>
        <v>5.1100000000000003</v>
      </c>
      <c r="Z70" s="170">
        <f t="shared" si="21"/>
        <v>0</v>
      </c>
      <c r="AA70" s="168">
        <f>SUM('Elenco attività ACI'!$D$27)</f>
        <v>5.1100000000000003</v>
      </c>
      <c r="AB70" s="168">
        <f t="shared" si="22"/>
        <v>0</v>
      </c>
      <c r="AC70" s="168">
        <f>SUM('Elenco attività ACI'!$D$29)</f>
        <v>3.8</v>
      </c>
      <c r="AD70" s="168">
        <f t="shared" si="27"/>
        <v>0</v>
      </c>
      <c r="AE70" s="170">
        <f t="shared" si="30"/>
        <v>125.11</v>
      </c>
      <c r="AF70" s="166">
        <f t="shared" si="31"/>
        <v>375.33</v>
      </c>
      <c r="AG70" s="166">
        <f t="shared" si="23"/>
        <v>750.66</v>
      </c>
      <c r="AH70" s="171">
        <f>SUM('[1]Costi misura'!Q133:Q134)</f>
        <v>12</v>
      </c>
      <c r="AI70" s="163">
        <f t="shared" si="32"/>
        <v>629.64</v>
      </c>
      <c r="AJ70" s="163">
        <f t="shared" si="33"/>
        <v>210.60000000000002</v>
      </c>
      <c r="AK70" s="163">
        <f t="shared" si="25"/>
        <v>840.24</v>
      </c>
      <c r="AL70" s="172">
        <f t="shared" si="26"/>
        <v>1590.9</v>
      </c>
    </row>
    <row r="71" spans="1:38" x14ac:dyDescent="0.25">
      <c r="A71" s="173">
        <f t="shared" si="19"/>
        <v>70</v>
      </c>
      <c r="B71" s="156">
        <v>1</v>
      </c>
      <c r="C71" s="214" t="s">
        <v>190</v>
      </c>
      <c r="D71" s="157" t="s">
        <v>228</v>
      </c>
      <c r="E71" s="174" t="s">
        <v>229</v>
      </c>
      <c r="F71" s="158" t="s">
        <v>233</v>
      </c>
      <c r="G71" s="213">
        <f>SUM('[1]determ. costi visite'!AB1134:AB1146)</f>
        <v>13</v>
      </c>
      <c r="H71" s="213">
        <f>SUM('[1]determ. costi visite'!T906)</f>
        <v>1</v>
      </c>
      <c r="I71" s="160">
        <f t="shared" si="18"/>
        <v>14</v>
      </c>
      <c r="J71" s="161">
        <v>1</v>
      </c>
      <c r="K71" s="161" t="s">
        <v>69</v>
      </c>
      <c r="L71" s="161"/>
      <c r="M71" s="34">
        <f>SUM('Elenco attività ACI'!$D$3)</f>
        <v>250.22</v>
      </c>
      <c r="N71" s="211"/>
      <c r="O71" s="163">
        <f>SUM('Elenco attività ACI'!$D$7)</f>
        <v>8.4700000000000006</v>
      </c>
      <c r="P71" s="163">
        <f t="shared" si="20"/>
        <v>0</v>
      </c>
      <c r="Q71" s="199"/>
      <c r="R71" s="165">
        <f>SUM('Elenco attività ACI'!$D$12)</f>
        <v>9.8800000000000008</v>
      </c>
      <c r="S71" s="166">
        <f t="shared" si="24"/>
        <v>0</v>
      </c>
      <c r="T71" s="200"/>
      <c r="U71" s="168">
        <f>SUM('Elenco attività ACI'!$D$14)</f>
        <v>6.92</v>
      </c>
      <c r="V71" s="168">
        <f t="shared" si="28"/>
        <v>0</v>
      </c>
      <c r="W71" s="169">
        <f t="shared" si="29"/>
        <v>250.22</v>
      </c>
      <c r="X71" s="170">
        <f>SUM('Elenco attività ACI'!$D$18)</f>
        <v>125.11</v>
      </c>
      <c r="Y71" s="168">
        <f>SUM('Elenco attività ACI'!$D$22)</f>
        <v>5.1100000000000003</v>
      </c>
      <c r="Z71" s="170">
        <f t="shared" si="21"/>
        <v>0</v>
      </c>
      <c r="AA71" s="168">
        <f>SUM('Elenco attività ACI'!$D$27)</f>
        <v>5.1100000000000003</v>
      </c>
      <c r="AB71" s="168">
        <f t="shared" si="22"/>
        <v>0</v>
      </c>
      <c r="AC71" s="168">
        <f>SUM('Elenco attività ACI'!$D$29)</f>
        <v>3.8</v>
      </c>
      <c r="AD71" s="168">
        <f t="shared" si="27"/>
        <v>0</v>
      </c>
      <c r="AE71" s="170">
        <f t="shared" si="30"/>
        <v>125.11</v>
      </c>
      <c r="AF71" s="166">
        <f t="shared" si="31"/>
        <v>375.33</v>
      </c>
      <c r="AG71" s="166">
        <f t="shared" si="23"/>
        <v>750.66</v>
      </c>
      <c r="AH71" s="171">
        <f>SUM('[1]Costi misura'!Q135:Q136)</f>
        <v>7</v>
      </c>
      <c r="AI71" s="163">
        <f t="shared" si="32"/>
        <v>367.28999999999996</v>
      </c>
      <c r="AJ71" s="163">
        <f t="shared" si="33"/>
        <v>122.85000000000001</v>
      </c>
      <c r="AK71" s="163">
        <f t="shared" si="25"/>
        <v>490.14</v>
      </c>
      <c r="AL71" s="172">
        <f t="shared" si="26"/>
        <v>1240.8</v>
      </c>
    </row>
    <row r="72" spans="1:38" x14ac:dyDescent="0.25">
      <c r="A72" s="173">
        <f t="shared" si="19"/>
        <v>71</v>
      </c>
      <c r="B72" s="156">
        <v>1</v>
      </c>
      <c r="C72" s="214" t="s">
        <v>190</v>
      </c>
      <c r="D72" s="157" t="s">
        <v>228</v>
      </c>
      <c r="E72" s="174" t="s">
        <v>234</v>
      </c>
      <c r="F72" s="158" t="s">
        <v>235</v>
      </c>
      <c r="G72" s="213">
        <f>SUM('[1]determ. costi visite'!AB1057:AB1075)</f>
        <v>19</v>
      </c>
      <c r="H72" s="213"/>
      <c r="I72" s="160">
        <f t="shared" si="18"/>
        <v>19</v>
      </c>
      <c r="J72" s="161">
        <v>1</v>
      </c>
      <c r="K72" s="161" t="s">
        <v>69</v>
      </c>
      <c r="L72" s="161"/>
      <c r="M72" s="34">
        <f>SUM('Elenco attività ACI'!$D$3)</f>
        <v>250.22</v>
      </c>
      <c r="N72" s="198"/>
      <c r="O72" s="163">
        <f>SUM('Elenco attività ACI'!$D$7)</f>
        <v>8.4700000000000006</v>
      </c>
      <c r="P72" s="163">
        <f t="shared" si="20"/>
        <v>0</v>
      </c>
      <c r="Q72" s="199"/>
      <c r="R72" s="165">
        <f>SUM('Elenco attività ACI'!$D$12)</f>
        <v>9.8800000000000008</v>
      </c>
      <c r="S72" s="166">
        <f t="shared" si="24"/>
        <v>0</v>
      </c>
      <c r="T72" s="200"/>
      <c r="U72" s="168">
        <f>SUM('Elenco attività ACI'!$D$14)</f>
        <v>6.92</v>
      </c>
      <c r="V72" s="168">
        <f t="shared" si="28"/>
        <v>0</v>
      </c>
      <c r="W72" s="169">
        <f t="shared" si="29"/>
        <v>250.22</v>
      </c>
      <c r="X72" s="170">
        <f>SUM('Elenco attività ACI'!$D$18)</f>
        <v>125.11</v>
      </c>
      <c r="Y72" s="168">
        <f>SUM('Elenco attività ACI'!$D$22)</f>
        <v>5.1100000000000003</v>
      </c>
      <c r="Z72" s="170">
        <f t="shared" si="21"/>
        <v>0</v>
      </c>
      <c r="AA72" s="168">
        <f>SUM('Elenco attività ACI'!$D$27)</f>
        <v>5.1100000000000003</v>
      </c>
      <c r="AB72" s="168">
        <f t="shared" si="22"/>
        <v>0</v>
      </c>
      <c r="AC72" s="168">
        <f>SUM('Elenco attività ACI'!$D$29)</f>
        <v>3.8</v>
      </c>
      <c r="AD72" s="168">
        <f t="shared" si="27"/>
        <v>0</v>
      </c>
      <c r="AE72" s="170">
        <f t="shared" si="30"/>
        <v>125.11</v>
      </c>
      <c r="AF72" s="166">
        <f t="shared" si="31"/>
        <v>375.33</v>
      </c>
      <c r="AG72" s="166">
        <f t="shared" si="23"/>
        <v>750.66</v>
      </c>
      <c r="AH72" s="171">
        <f>SUM('[1]Costi misura'!Q137:Q138)</f>
        <v>19</v>
      </c>
      <c r="AI72" s="163">
        <f t="shared" si="32"/>
        <v>996.93</v>
      </c>
      <c r="AJ72" s="163">
        <f t="shared" si="33"/>
        <v>333.45</v>
      </c>
      <c r="AK72" s="163">
        <f t="shared" si="25"/>
        <v>1330.3799999999999</v>
      </c>
      <c r="AL72" s="172">
        <f t="shared" si="26"/>
        <v>2081.04</v>
      </c>
    </row>
    <row r="73" spans="1:38" x14ac:dyDescent="0.25">
      <c r="A73" s="173">
        <f t="shared" si="19"/>
        <v>72</v>
      </c>
      <c r="B73" s="156">
        <v>1</v>
      </c>
      <c r="C73" s="214" t="s">
        <v>190</v>
      </c>
      <c r="D73" s="157" t="s">
        <v>228</v>
      </c>
      <c r="E73" s="174" t="s">
        <v>234</v>
      </c>
      <c r="F73" s="158" t="s">
        <v>236</v>
      </c>
      <c r="G73" s="213">
        <f>SUM('[1]determ. costi visite'!AB2074:AB2081)</f>
        <v>8</v>
      </c>
      <c r="H73" s="213">
        <f>SUM('[1]determ. costi visite'!T927)</f>
        <v>1</v>
      </c>
      <c r="I73" s="160">
        <f t="shared" si="18"/>
        <v>9</v>
      </c>
      <c r="J73" s="161">
        <v>1</v>
      </c>
      <c r="K73" s="161" t="s">
        <v>69</v>
      </c>
      <c r="L73" s="161"/>
      <c r="M73" s="34">
        <f>SUM('Elenco attività ACI'!$D$3)</f>
        <v>250.22</v>
      </c>
      <c r="N73" s="211"/>
      <c r="O73" s="163">
        <f>SUM('Elenco attività ACI'!$D$7)</f>
        <v>8.4700000000000006</v>
      </c>
      <c r="P73" s="163">
        <f t="shared" si="20"/>
        <v>0</v>
      </c>
      <c r="Q73" s="199"/>
      <c r="R73" s="165">
        <f>SUM('Elenco attività ACI'!$D$12)</f>
        <v>9.8800000000000008</v>
      </c>
      <c r="S73" s="166">
        <f t="shared" si="24"/>
        <v>0</v>
      </c>
      <c r="T73" s="200"/>
      <c r="U73" s="168">
        <f>SUM('Elenco attività ACI'!$D$14)</f>
        <v>6.92</v>
      </c>
      <c r="V73" s="168">
        <f t="shared" si="28"/>
        <v>0</v>
      </c>
      <c r="W73" s="169">
        <f t="shared" si="29"/>
        <v>250.22</v>
      </c>
      <c r="X73" s="170">
        <f>SUM('Elenco attività ACI'!$D$18)</f>
        <v>125.11</v>
      </c>
      <c r="Y73" s="168">
        <f>SUM('Elenco attività ACI'!$D$22)</f>
        <v>5.1100000000000003</v>
      </c>
      <c r="Z73" s="170">
        <f t="shared" si="21"/>
        <v>0</v>
      </c>
      <c r="AA73" s="168">
        <f>SUM('Elenco attività ACI'!$D$27)</f>
        <v>5.1100000000000003</v>
      </c>
      <c r="AB73" s="168">
        <f t="shared" si="22"/>
        <v>0</v>
      </c>
      <c r="AC73" s="168">
        <f>SUM('Elenco attività ACI'!$D$29)</f>
        <v>3.8</v>
      </c>
      <c r="AD73" s="168">
        <f t="shared" si="27"/>
        <v>0</v>
      </c>
      <c r="AE73" s="170">
        <f t="shared" si="30"/>
        <v>125.11</v>
      </c>
      <c r="AF73" s="166">
        <f t="shared" si="31"/>
        <v>375.33</v>
      </c>
      <c r="AG73" s="166">
        <f t="shared" si="23"/>
        <v>750.66</v>
      </c>
      <c r="AH73" s="171">
        <f>SUM('[1]Costi misura'!Q139:Q140)</f>
        <v>9</v>
      </c>
      <c r="AI73" s="163">
        <f t="shared" si="32"/>
        <v>472.23</v>
      </c>
      <c r="AJ73" s="163">
        <f t="shared" si="33"/>
        <v>157.95000000000002</v>
      </c>
      <c r="AK73" s="163">
        <f t="shared" si="25"/>
        <v>630.18000000000006</v>
      </c>
      <c r="AL73" s="172">
        <f t="shared" si="26"/>
        <v>1380.8400000000001</v>
      </c>
    </row>
    <row r="74" spans="1:38" x14ac:dyDescent="0.25">
      <c r="A74" s="173">
        <f t="shared" si="19"/>
        <v>73</v>
      </c>
      <c r="B74" s="156">
        <v>1</v>
      </c>
      <c r="C74" s="214" t="s">
        <v>190</v>
      </c>
      <c r="D74" s="217" t="s">
        <v>237</v>
      </c>
      <c r="E74" s="217" t="s">
        <v>238</v>
      </c>
      <c r="F74" s="218" t="s">
        <v>239</v>
      </c>
      <c r="G74" s="213">
        <f>SUM('[1]determ. costi visite'!AB1321:AB1880)</f>
        <v>560</v>
      </c>
      <c r="H74" s="216"/>
      <c r="I74" s="160">
        <f t="shared" si="18"/>
        <v>560</v>
      </c>
      <c r="J74" s="219" t="s">
        <v>69</v>
      </c>
      <c r="K74" s="161" t="s">
        <v>69</v>
      </c>
      <c r="L74" s="161">
        <v>1</v>
      </c>
      <c r="M74" s="34">
        <f>SUM('Elenco attività ACI'!D10)</f>
        <v>291.76</v>
      </c>
      <c r="N74" s="220">
        <v>30</v>
      </c>
      <c r="O74" s="163">
        <f>SUM('Elenco attività ACI'!$D$7)</f>
        <v>8.4700000000000006</v>
      </c>
      <c r="P74" s="163">
        <f t="shared" si="20"/>
        <v>254.10000000000002</v>
      </c>
      <c r="Q74" s="206">
        <v>150</v>
      </c>
      <c r="R74" s="165">
        <f>SUM('Elenco attività ACI'!$D$12)</f>
        <v>9.8800000000000008</v>
      </c>
      <c r="S74" s="166">
        <f t="shared" si="24"/>
        <v>1482.0000000000002</v>
      </c>
      <c r="T74" s="207">
        <v>360</v>
      </c>
      <c r="U74" s="168">
        <f>SUM('Elenco attività ACI'!$D$14)</f>
        <v>6.92</v>
      </c>
      <c r="V74" s="168">
        <f t="shared" si="28"/>
        <v>2491.1999999999998</v>
      </c>
      <c r="W74" s="169">
        <f t="shared" si="29"/>
        <v>4519.0599999999995</v>
      </c>
      <c r="X74" s="170">
        <f>SUM('Elenco attività ACI'!$D$18)</f>
        <v>125.11</v>
      </c>
      <c r="Y74" s="168">
        <f>SUM('Elenco attività ACI'!$D$22)</f>
        <v>5.1100000000000003</v>
      </c>
      <c r="Z74" s="170">
        <f t="shared" si="21"/>
        <v>153.30000000000001</v>
      </c>
      <c r="AA74" s="168">
        <f>SUM('Elenco attività ACI'!$D$27)</f>
        <v>5.1100000000000003</v>
      </c>
      <c r="AB74" s="168">
        <f t="shared" si="22"/>
        <v>766.5</v>
      </c>
      <c r="AC74" s="168">
        <f>SUM('Elenco attività ACI'!$D$29)</f>
        <v>3.8</v>
      </c>
      <c r="AD74" s="168">
        <f t="shared" si="27"/>
        <v>1368</v>
      </c>
      <c r="AE74" s="170">
        <f t="shared" si="30"/>
        <v>1044.9100000000001</v>
      </c>
      <c r="AF74" s="166">
        <f t="shared" si="31"/>
        <v>5563.9699999999993</v>
      </c>
      <c r="AG74" s="166">
        <f t="shared" si="23"/>
        <v>11127.939999999999</v>
      </c>
      <c r="AH74" s="171">
        <f>SUM('[1]Costi misura'!Q141)</f>
        <v>508</v>
      </c>
      <c r="AI74" s="163">
        <f t="shared" si="32"/>
        <v>26654.76</v>
      </c>
      <c r="AJ74" s="163">
        <f t="shared" si="33"/>
        <v>8915.4</v>
      </c>
      <c r="AK74" s="163">
        <f t="shared" si="25"/>
        <v>35570.159999999996</v>
      </c>
      <c r="AL74" s="172">
        <f t="shared" si="26"/>
        <v>46698.099999999991</v>
      </c>
    </row>
    <row r="75" spans="1:38" x14ac:dyDescent="0.25">
      <c r="A75" s="173">
        <f t="shared" si="19"/>
        <v>74</v>
      </c>
      <c r="B75" s="156">
        <v>1</v>
      </c>
      <c r="C75" s="214" t="s">
        <v>190</v>
      </c>
      <c r="D75" s="157" t="s">
        <v>240</v>
      </c>
      <c r="E75" s="174" t="s">
        <v>238</v>
      </c>
      <c r="F75" s="158" t="s">
        <v>241</v>
      </c>
      <c r="G75" s="213">
        <f>SUM('[1]determ. costi visite'!AB495:AB508)</f>
        <v>14</v>
      </c>
      <c r="H75" s="213">
        <f>SUM('[1]determ. costi visite'!T495)</f>
        <v>1</v>
      </c>
      <c r="I75" s="160">
        <f t="shared" si="18"/>
        <v>15</v>
      </c>
      <c r="J75" s="161">
        <v>1</v>
      </c>
      <c r="K75" s="161" t="s">
        <v>69</v>
      </c>
      <c r="L75" s="161"/>
      <c r="M75" s="34">
        <f>SUM('Elenco attività ACI'!$D$3)</f>
        <v>250.22</v>
      </c>
      <c r="N75" s="211"/>
      <c r="O75" s="163">
        <f>SUM('Elenco attività ACI'!$D$7)</f>
        <v>8.4700000000000006</v>
      </c>
      <c r="P75" s="163">
        <f t="shared" si="20"/>
        <v>0</v>
      </c>
      <c r="Q75" s="199"/>
      <c r="R75" s="165">
        <f>SUM('Elenco attività ACI'!$D$12)</f>
        <v>9.8800000000000008</v>
      </c>
      <c r="S75" s="166">
        <f t="shared" si="24"/>
        <v>0</v>
      </c>
      <c r="T75" s="200"/>
      <c r="U75" s="168">
        <f>SUM('Elenco attività ACI'!$D$14)</f>
        <v>6.92</v>
      </c>
      <c r="V75" s="168">
        <f t="shared" si="28"/>
        <v>0</v>
      </c>
      <c r="W75" s="169">
        <f t="shared" si="29"/>
        <v>250.22</v>
      </c>
      <c r="X75" s="170">
        <f>SUM('Elenco attività ACI'!$D$18)</f>
        <v>125.11</v>
      </c>
      <c r="Y75" s="168">
        <f>SUM('Elenco attività ACI'!$D$22)</f>
        <v>5.1100000000000003</v>
      </c>
      <c r="Z75" s="170">
        <f t="shared" si="21"/>
        <v>0</v>
      </c>
      <c r="AA75" s="168">
        <f>SUM('Elenco attività ACI'!$D$27)</f>
        <v>5.1100000000000003</v>
      </c>
      <c r="AB75" s="168">
        <f t="shared" si="22"/>
        <v>0</v>
      </c>
      <c r="AC75" s="168">
        <f>SUM('Elenco attività ACI'!$D$29)</f>
        <v>3.8</v>
      </c>
      <c r="AD75" s="168">
        <f t="shared" si="27"/>
        <v>0</v>
      </c>
      <c r="AE75" s="170">
        <f t="shared" si="30"/>
        <v>1493.11</v>
      </c>
      <c r="AF75" s="166">
        <f t="shared" si="31"/>
        <v>1743.33</v>
      </c>
      <c r="AG75" s="166">
        <f t="shared" si="23"/>
        <v>3486.66</v>
      </c>
      <c r="AH75" s="171">
        <f>SUM('[1]Costi misura'!Q142:Q143)</f>
        <v>15</v>
      </c>
      <c r="AI75" s="163">
        <f t="shared" si="32"/>
        <v>787.05</v>
      </c>
      <c r="AJ75" s="163">
        <f t="shared" si="33"/>
        <v>263.25</v>
      </c>
      <c r="AK75" s="163">
        <f t="shared" si="25"/>
        <v>1050.3</v>
      </c>
      <c r="AL75" s="172">
        <f t="shared" si="26"/>
        <v>4536.96</v>
      </c>
    </row>
    <row r="76" spans="1:38" x14ac:dyDescent="0.25">
      <c r="A76" s="173">
        <f t="shared" si="19"/>
        <v>75</v>
      </c>
      <c r="B76" s="156">
        <v>1</v>
      </c>
      <c r="C76" s="214" t="s">
        <v>190</v>
      </c>
      <c r="D76" s="157" t="s">
        <v>240</v>
      </c>
      <c r="E76" s="174" t="s">
        <v>238</v>
      </c>
      <c r="F76" s="158" t="s">
        <v>242</v>
      </c>
      <c r="G76" s="213">
        <f>SUM('[1]determ. costi visite'!AB618:AB631)</f>
        <v>14</v>
      </c>
      <c r="H76" s="213">
        <f>SUM('[1]determ. costi visite'!T880)</f>
        <v>1</v>
      </c>
      <c r="I76" s="160">
        <f t="shared" si="18"/>
        <v>15</v>
      </c>
      <c r="J76" s="161">
        <v>1</v>
      </c>
      <c r="K76" s="161" t="s">
        <v>69</v>
      </c>
      <c r="L76" s="161"/>
      <c r="M76" s="34">
        <f>SUM('Elenco attività ACI'!$D$3)</f>
        <v>250.22</v>
      </c>
      <c r="N76" s="211"/>
      <c r="O76" s="163">
        <f>SUM('Elenco attività ACI'!$D$7)</f>
        <v>8.4700000000000006</v>
      </c>
      <c r="P76" s="163">
        <f t="shared" si="20"/>
        <v>0</v>
      </c>
      <c r="Q76" s="199"/>
      <c r="R76" s="165">
        <f>SUM('Elenco attività ACI'!$D$12)</f>
        <v>9.8800000000000008</v>
      </c>
      <c r="S76" s="166">
        <f t="shared" si="24"/>
        <v>0</v>
      </c>
      <c r="T76" s="200"/>
      <c r="U76" s="168">
        <f>SUM('Elenco attività ACI'!$D$14)</f>
        <v>6.92</v>
      </c>
      <c r="V76" s="168">
        <f t="shared" si="28"/>
        <v>0</v>
      </c>
      <c r="W76" s="169">
        <f t="shared" si="29"/>
        <v>250.22</v>
      </c>
      <c r="X76" s="170">
        <f>SUM('Elenco attività ACI'!$D$18)</f>
        <v>125.11</v>
      </c>
      <c r="Y76" s="168">
        <f>SUM('Elenco attività ACI'!$D$22)</f>
        <v>5.1100000000000003</v>
      </c>
      <c r="Z76" s="170">
        <f t="shared" si="21"/>
        <v>0</v>
      </c>
      <c r="AA76" s="168">
        <f>SUM('Elenco attività ACI'!$D$27)</f>
        <v>5.1100000000000003</v>
      </c>
      <c r="AB76" s="168">
        <f t="shared" si="22"/>
        <v>0</v>
      </c>
      <c r="AC76" s="168">
        <f>SUM('Elenco attività ACI'!$D$29)</f>
        <v>3.8</v>
      </c>
      <c r="AD76" s="168">
        <f t="shared" si="27"/>
        <v>0</v>
      </c>
      <c r="AE76" s="170">
        <f t="shared" si="30"/>
        <v>125.11</v>
      </c>
      <c r="AF76" s="166">
        <f t="shared" si="31"/>
        <v>375.33</v>
      </c>
      <c r="AG76" s="166">
        <f t="shared" si="23"/>
        <v>750.66</v>
      </c>
      <c r="AH76" s="171">
        <f>SUM('[1]Costi misura'!Q144:Q145)</f>
        <v>14</v>
      </c>
      <c r="AI76" s="163">
        <f t="shared" si="32"/>
        <v>734.57999999999993</v>
      </c>
      <c r="AJ76" s="163">
        <f t="shared" si="33"/>
        <v>245.70000000000002</v>
      </c>
      <c r="AK76" s="163">
        <f t="shared" si="25"/>
        <v>980.28</v>
      </c>
      <c r="AL76" s="172">
        <f t="shared" si="26"/>
        <v>1730.94</v>
      </c>
    </row>
    <row r="77" spans="1:38" x14ac:dyDescent="0.25">
      <c r="A77" s="173">
        <f t="shared" si="19"/>
        <v>76</v>
      </c>
      <c r="B77" s="156">
        <v>1</v>
      </c>
      <c r="C77" s="214" t="s">
        <v>190</v>
      </c>
      <c r="D77" s="157" t="s">
        <v>240</v>
      </c>
      <c r="E77" s="174" t="s">
        <v>238</v>
      </c>
      <c r="F77" s="158" t="s">
        <v>243</v>
      </c>
      <c r="G77" s="213">
        <f>SUM('[1]determ. costi visite'!AB1225:AB1231)</f>
        <v>7</v>
      </c>
      <c r="H77" s="213"/>
      <c r="I77" s="160">
        <f t="shared" si="18"/>
        <v>7</v>
      </c>
      <c r="J77" s="161">
        <v>1</v>
      </c>
      <c r="K77" s="161" t="s">
        <v>69</v>
      </c>
      <c r="L77" s="161"/>
      <c r="M77" s="34">
        <f>SUM('Elenco attività ACI'!$D$3)</f>
        <v>250.22</v>
      </c>
      <c r="N77" s="211"/>
      <c r="O77" s="163">
        <f>SUM('Elenco attività ACI'!$D$7)</f>
        <v>8.4700000000000006</v>
      </c>
      <c r="P77" s="163">
        <f t="shared" si="20"/>
        <v>0</v>
      </c>
      <c r="Q77" s="199"/>
      <c r="R77" s="165">
        <f>SUM('Elenco attività ACI'!$D$12)</f>
        <v>9.8800000000000008</v>
      </c>
      <c r="S77" s="166">
        <f t="shared" si="24"/>
        <v>0</v>
      </c>
      <c r="T77" s="200"/>
      <c r="U77" s="168">
        <f>SUM('Elenco attività ACI'!$D$14)</f>
        <v>6.92</v>
      </c>
      <c r="V77" s="168">
        <f t="shared" si="28"/>
        <v>0</v>
      </c>
      <c r="W77" s="169">
        <f t="shared" si="29"/>
        <v>250.22</v>
      </c>
      <c r="X77" s="170">
        <f>SUM('Elenco attività ACI'!$D$18)</f>
        <v>125.11</v>
      </c>
      <c r="Y77" s="168">
        <f>SUM('Elenco attività ACI'!$D$22)</f>
        <v>5.1100000000000003</v>
      </c>
      <c r="Z77" s="170">
        <f t="shared" si="21"/>
        <v>0</v>
      </c>
      <c r="AA77" s="168">
        <f>SUM('Elenco attività ACI'!$D$27)</f>
        <v>5.1100000000000003</v>
      </c>
      <c r="AB77" s="168">
        <f t="shared" si="22"/>
        <v>0</v>
      </c>
      <c r="AC77" s="168">
        <f>SUM('Elenco attività ACI'!$D$29)</f>
        <v>3.8</v>
      </c>
      <c r="AD77" s="168">
        <f t="shared" si="27"/>
        <v>0</v>
      </c>
      <c r="AE77" s="170">
        <f t="shared" si="30"/>
        <v>125.11</v>
      </c>
      <c r="AF77" s="166">
        <f t="shared" si="31"/>
        <v>375.33</v>
      </c>
      <c r="AG77" s="166">
        <f t="shared" si="23"/>
        <v>750.66</v>
      </c>
      <c r="AH77" s="171">
        <f>SUM('[1]Costi misura'!Q146:Q147)</f>
        <v>7</v>
      </c>
      <c r="AI77" s="163">
        <f t="shared" si="32"/>
        <v>367.28999999999996</v>
      </c>
      <c r="AJ77" s="163">
        <f t="shared" si="33"/>
        <v>122.85000000000001</v>
      </c>
      <c r="AK77" s="163">
        <f t="shared" si="25"/>
        <v>490.14</v>
      </c>
      <c r="AL77" s="172">
        <f t="shared" si="26"/>
        <v>1240.8</v>
      </c>
    </row>
    <row r="78" spans="1:38" x14ac:dyDescent="0.25">
      <c r="A78" s="173">
        <f t="shared" si="19"/>
        <v>77</v>
      </c>
      <c r="B78" s="156">
        <v>1</v>
      </c>
      <c r="C78" s="214" t="s">
        <v>190</v>
      </c>
      <c r="D78" s="157" t="s">
        <v>240</v>
      </c>
      <c r="E78" s="174" t="s">
        <v>238</v>
      </c>
      <c r="F78" s="158" t="s">
        <v>244</v>
      </c>
      <c r="G78" s="213">
        <f>SUM('[1]determ. costi visite'!AB1232:AB1320)</f>
        <v>89</v>
      </c>
      <c r="H78" s="216">
        <v>1</v>
      </c>
      <c r="I78" s="160">
        <f t="shared" si="18"/>
        <v>90</v>
      </c>
      <c r="J78" s="161" t="s">
        <v>69</v>
      </c>
      <c r="K78" s="161" t="s">
        <v>69</v>
      </c>
      <c r="L78" s="161">
        <v>1</v>
      </c>
      <c r="M78" s="34">
        <f>SUM('Elenco attività ACI'!D10)</f>
        <v>291.76</v>
      </c>
      <c r="N78" s="221">
        <v>30</v>
      </c>
      <c r="O78" s="163">
        <f>SUM('Elenco attività ACI'!$D$7)</f>
        <v>8.4700000000000006</v>
      </c>
      <c r="P78" s="163">
        <f t="shared" si="20"/>
        <v>254.10000000000002</v>
      </c>
      <c r="Q78" s="206">
        <v>40</v>
      </c>
      <c r="R78" s="165">
        <f>SUM('Elenco attività ACI'!$D$12)</f>
        <v>9.8800000000000008</v>
      </c>
      <c r="S78" s="166">
        <f t="shared" si="24"/>
        <v>395.20000000000005</v>
      </c>
      <c r="T78" s="207"/>
      <c r="U78" s="168">
        <f>SUM('Elenco attività ACI'!$D$14)</f>
        <v>6.92</v>
      </c>
      <c r="V78" s="168">
        <f t="shared" si="28"/>
        <v>0</v>
      </c>
      <c r="W78" s="169">
        <f t="shared" si="29"/>
        <v>941.06000000000006</v>
      </c>
      <c r="X78" s="170">
        <f>SUM('Elenco attività ACI'!$D$18)</f>
        <v>125.11</v>
      </c>
      <c r="Y78" s="168">
        <f>SUM('Elenco attività ACI'!$D$22)</f>
        <v>5.1100000000000003</v>
      </c>
      <c r="Z78" s="170">
        <f t="shared" si="21"/>
        <v>153.30000000000001</v>
      </c>
      <c r="AA78" s="168">
        <f>SUM('Elenco attività ACI'!$D$27)</f>
        <v>5.1100000000000003</v>
      </c>
      <c r="AB78" s="168">
        <f t="shared" si="22"/>
        <v>204.4</v>
      </c>
      <c r="AC78" s="168">
        <f>SUM('Elenco attività ACI'!$D$29)</f>
        <v>3.8</v>
      </c>
      <c r="AD78" s="168">
        <f t="shared" si="27"/>
        <v>0</v>
      </c>
      <c r="AE78" s="170">
        <f t="shared" si="30"/>
        <v>482.81000000000006</v>
      </c>
      <c r="AF78" s="166">
        <f t="shared" si="31"/>
        <v>1423.8700000000001</v>
      </c>
      <c r="AG78" s="166">
        <f t="shared" si="23"/>
        <v>2847.7400000000002</v>
      </c>
      <c r="AH78" s="171">
        <f>SUM('[1]Costi misura'!Q148:Q149)</f>
        <v>84</v>
      </c>
      <c r="AI78" s="163">
        <f t="shared" si="32"/>
        <v>4407.4799999999996</v>
      </c>
      <c r="AJ78" s="163">
        <f t="shared" si="33"/>
        <v>1474.2</v>
      </c>
      <c r="AK78" s="163">
        <f t="shared" si="25"/>
        <v>5881.6799999999994</v>
      </c>
      <c r="AL78" s="172">
        <f t="shared" si="26"/>
        <v>8729.42</v>
      </c>
    </row>
    <row r="79" spans="1:38" x14ac:dyDescent="0.25">
      <c r="A79" s="212">
        <f t="shared" si="19"/>
        <v>78</v>
      </c>
      <c r="B79" s="156">
        <v>1</v>
      </c>
      <c r="C79" s="214" t="s">
        <v>190</v>
      </c>
      <c r="D79" s="157" t="s">
        <v>240</v>
      </c>
      <c r="E79" s="174" t="s">
        <v>238</v>
      </c>
      <c r="F79" s="158" t="s">
        <v>245</v>
      </c>
      <c r="G79" s="213">
        <f>SUM('[1]determ. costi visite'!AB2226:AB2238)</f>
        <v>13</v>
      </c>
      <c r="H79" s="213">
        <f>SUM('[1]determ. costi visite'!T937)</f>
        <v>1</v>
      </c>
      <c r="I79" s="160">
        <f t="shared" si="18"/>
        <v>14</v>
      </c>
      <c r="J79" s="161">
        <v>1</v>
      </c>
      <c r="K79" s="161" t="s">
        <v>69</v>
      </c>
      <c r="L79" s="161"/>
      <c r="M79" s="34">
        <f>SUM('Elenco attività ACI'!$D$3)</f>
        <v>250.22</v>
      </c>
      <c r="N79" s="211"/>
      <c r="O79" s="163">
        <f>SUM('Elenco attività ACI'!$D$7)</f>
        <v>8.4700000000000006</v>
      </c>
      <c r="P79" s="163">
        <f t="shared" si="20"/>
        <v>0</v>
      </c>
      <c r="Q79" s="199"/>
      <c r="R79" s="165">
        <f>SUM('Elenco attività ACI'!$D$12)</f>
        <v>9.8800000000000008</v>
      </c>
      <c r="S79" s="166">
        <f t="shared" si="24"/>
        <v>0</v>
      </c>
      <c r="T79" s="200"/>
      <c r="U79" s="168">
        <f>SUM('Elenco attività ACI'!$D$14)</f>
        <v>6.92</v>
      </c>
      <c r="V79" s="168">
        <f t="shared" si="28"/>
        <v>0</v>
      </c>
      <c r="W79" s="169">
        <f t="shared" si="29"/>
        <v>250.22</v>
      </c>
      <c r="X79" s="170">
        <f>SUM('Elenco attività ACI'!$D$18)</f>
        <v>125.11</v>
      </c>
      <c r="Y79" s="168">
        <f>SUM('Elenco attività ACI'!$D$22)</f>
        <v>5.1100000000000003</v>
      </c>
      <c r="Z79" s="170">
        <f t="shared" si="21"/>
        <v>0</v>
      </c>
      <c r="AA79" s="168">
        <f>SUM('Elenco attività ACI'!$D$27)</f>
        <v>5.1100000000000003</v>
      </c>
      <c r="AB79" s="168">
        <f t="shared" si="22"/>
        <v>0</v>
      </c>
      <c r="AC79" s="168">
        <f>SUM('Elenco attività ACI'!$D$29)</f>
        <v>3.8</v>
      </c>
      <c r="AD79" s="168">
        <f t="shared" si="27"/>
        <v>0</v>
      </c>
      <c r="AE79" s="170">
        <f t="shared" si="30"/>
        <v>125.11</v>
      </c>
      <c r="AF79" s="166">
        <f t="shared" si="31"/>
        <v>375.33</v>
      </c>
      <c r="AG79" s="166">
        <f t="shared" si="23"/>
        <v>750.66</v>
      </c>
      <c r="AH79" s="171">
        <f>SUM('[1]Costi misura'!Q150:Q151)</f>
        <v>14</v>
      </c>
      <c r="AI79" s="163">
        <f t="shared" si="32"/>
        <v>734.57999999999993</v>
      </c>
      <c r="AJ79" s="163">
        <f t="shared" si="33"/>
        <v>245.70000000000002</v>
      </c>
      <c r="AK79" s="163">
        <f t="shared" si="25"/>
        <v>980.28</v>
      </c>
      <c r="AL79" s="172">
        <f t="shared" si="26"/>
        <v>1730.94</v>
      </c>
    </row>
    <row r="80" spans="1:38" x14ac:dyDescent="0.25">
      <c r="A80" s="173">
        <f t="shared" si="19"/>
        <v>79</v>
      </c>
      <c r="B80" s="156">
        <v>1</v>
      </c>
      <c r="C80" s="156" t="s">
        <v>246</v>
      </c>
      <c r="D80" s="157" t="s">
        <v>247</v>
      </c>
      <c r="E80" s="158" t="s">
        <v>248</v>
      </c>
      <c r="F80" s="158" t="s">
        <v>249</v>
      </c>
      <c r="G80" s="213">
        <f>SUM('[1]determ. costi visite'!AB275:AB282)</f>
        <v>8</v>
      </c>
      <c r="H80" s="213">
        <f>SUM('[1]determ. costi visite'!T860)</f>
        <v>1</v>
      </c>
      <c r="I80" s="160">
        <f t="shared" si="18"/>
        <v>9</v>
      </c>
      <c r="J80" s="161">
        <v>1</v>
      </c>
      <c r="K80" s="161" t="s">
        <v>69</v>
      </c>
      <c r="L80" s="161"/>
      <c r="M80" s="34">
        <f>SUM('Elenco attività ACI'!$D$3)</f>
        <v>250.22</v>
      </c>
      <c r="N80" s="211"/>
      <c r="O80" s="163">
        <f>SUM('Elenco attività ACI'!$D$7)</f>
        <v>8.4700000000000006</v>
      </c>
      <c r="P80" s="163">
        <f t="shared" si="20"/>
        <v>0</v>
      </c>
      <c r="Q80" s="199"/>
      <c r="R80" s="165">
        <f>SUM('Elenco attività ACI'!$D$12)</f>
        <v>9.8800000000000008</v>
      </c>
      <c r="S80" s="166">
        <f t="shared" si="24"/>
        <v>0</v>
      </c>
      <c r="T80" s="200"/>
      <c r="U80" s="168">
        <f>SUM('Elenco attività ACI'!$D$14)</f>
        <v>6.92</v>
      </c>
      <c r="V80" s="168">
        <f t="shared" si="28"/>
        <v>0</v>
      </c>
      <c r="W80" s="169">
        <f t="shared" si="29"/>
        <v>250.22</v>
      </c>
      <c r="X80" s="170">
        <f>SUM('Elenco attività ACI'!$D$18)</f>
        <v>125.11</v>
      </c>
      <c r="Y80" s="168">
        <f>SUM('Elenco attività ACI'!$D$22)</f>
        <v>5.1100000000000003</v>
      </c>
      <c r="Z80" s="170">
        <f t="shared" si="21"/>
        <v>0</v>
      </c>
      <c r="AA80" s="168">
        <f>SUM('Elenco attività ACI'!$D$27)</f>
        <v>5.1100000000000003</v>
      </c>
      <c r="AB80" s="168">
        <f t="shared" si="22"/>
        <v>0</v>
      </c>
      <c r="AC80" s="168">
        <f>SUM('Elenco attività ACI'!$D$29)</f>
        <v>3.8</v>
      </c>
      <c r="AD80" s="168">
        <f t="shared" si="27"/>
        <v>0</v>
      </c>
      <c r="AE80" s="170">
        <f t="shared" si="30"/>
        <v>125.11</v>
      </c>
      <c r="AF80" s="166">
        <f t="shared" si="31"/>
        <v>375.33</v>
      </c>
      <c r="AG80" s="166">
        <f t="shared" si="23"/>
        <v>750.66</v>
      </c>
      <c r="AH80" s="171">
        <f>SUM('[1]Costi misura'!Q152:Q153)</f>
        <v>9</v>
      </c>
      <c r="AI80" s="163">
        <f t="shared" si="32"/>
        <v>472.23</v>
      </c>
      <c r="AJ80" s="163">
        <f t="shared" si="33"/>
        <v>157.95000000000002</v>
      </c>
      <c r="AK80" s="163">
        <f t="shared" si="25"/>
        <v>630.18000000000006</v>
      </c>
      <c r="AL80" s="172">
        <f t="shared" si="26"/>
        <v>1380.8400000000001</v>
      </c>
    </row>
    <row r="81" spans="1:38" x14ac:dyDescent="0.25">
      <c r="A81" s="173">
        <f t="shared" si="19"/>
        <v>80</v>
      </c>
      <c r="B81" s="156">
        <v>1</v>
      </c>
      <c r="C81" s="156" t="s">
        <v>246</v>
      </c>
      <c r="D81" s="157" t="s">
        <v>247</v>
      </c>
      <c r="E81" s="158" t="s">
        <v>248</v>
      </c>
      <c r="F81" s="158" t="s">
        <v>250</v>
      </c>
      <c r="G81" s="213">
        <f>SUM('[1]determ. costi visite'!AB554:AB559)</f>
        <v>6</v>
      </c>
      <c r="H81" s="216"/>
      <c r="I81" s="160">
        <f t="shared" si="18"/>
        <v>6</v>
      </c>
      <c r="J81" s="161">
        <v>1</v>
      </c>
      <c r="K81" s="161" t="s">
        <v>69</v>
      </c>
      <c r="L81" s="161"/>
      <c r="M81" s="34">
        <f>SUM('Elenco attività ACI'!$D$3)</f>
        <v>250.22</v>
      </c>
      <c r="N81" s="211"/>
      <c r="O81" s="163">
        <f>SUM('Elenco attività ACI'!$D$7)</f>
        <v>8.4700000000000006</v>
      </c>
      <c r="P81" s="163">
        <f t="shared" si="20"/>
        <v>0</v>
      </c>
      <c r="Q81" s="199"/>
      <c r="R81" s="165">
        <f>SUM('Elenco attività ACI'!$D$12)</f>
        <v>9.8800000000000008</v>
      </c>
      <c r="S81" s="166">
        <f t="shared" si="24"/>
        <v>0</v>
      </c>
      <c r="T81" s="200"/>
      <c r="U81" s="168">
        <f>SUM('Elenco attività ACI'!$D$14)</f>
        <v>6.92</v>
      </c>
      <c r="V81" s="168">
        <f t="shared" si="28"/>
        <v>0</v>
      </c>
      <c r="W81" s="169">
        <f t="shared" si="29"/>
        <v>250.22</v>
      </c>
      <c r="X81" s="170">
        <f>SUM('Elenco attività ACI'!$D$18)</f>
        <v>125.11</v>
      </c>
      <c r="Y81" s="168">
        <f>SUM('Elenco attività ACI'!$D$22)</f>
        <v>5.1100000000000003</v>
      </c>
      <c r="Z81" s="170">
        <f t="shared" si="21"/>
        <v>0</v>
      </c>
      <c r="AA81" s="168">
        <f>SUM('Elenco attività ACI'!$D$27)</f>
        <v>5.1100000000000003</v>
      </c>
      <c r="AB81" s="168">
        <f t="shared" si="22"/>
        <v>0</v>
      </c>
      <c r="AC81" s="168">
        <f>SUM('Elenco attività ACI'!$D$29)</f>
        <v>3.8</v>
      </c>
      <c r="AD81" s="168">
        <f t="shared" si="27"/>
        <v>0</v>
      </c>
      <c r="AE81" s="170">
        <f t="shared" si="30"/>
        <v>125.11</v>
      </c>
      <c r="AF81" s="166">
        <f t="shared" si="31"/>
        <v>375.33</v>
      </c>
      <c r="AG81" s="166">
        <f t="shared" si="23"/>
        <v>750.66</v>
      </c>
      <c r="AH81" s="171">
        <f>SUM('[1]Costi misura'!Q154)</f>
        <v>5</v>
      </c>
      <c r="AI81" s="163">
        <f t="shared" si="32"/>
        <v>262.35000000000002</v>
      </c>
      <c r="AJ81" s="163">
        <f t="shared" si="33"/>
        <v>87.75</v>
      </c>
      <c r="AK81" s="163">
        <f t="shared" si="25"/>
        <v>350.1</v>
      </c>
      <c r="AL81" s="172">
        <f t="shared" si="26"/>
        <v>1100.76</v>
      </c>
    </row>
    <row r="82" spans="1:38" x14ac:dyDescent="0.25">
      <c r="A82" s="173">
        <f t="shared" si="19"/>
        <v>81</v>
      </c>
      <c r="B82" s="156">
        <v>1</v>
      </c>
      <c r="C82" s="156" t="s">
        <v>246</v>
      </c>
      <c r="D82" s="157" t="s">
        <v>247</v>
      </c>
      <c r="E82" s="174" t="s">
        <v>251</v>
      </c>
      <c r="F82" s="158" t="s">
        <v>252</v>
      </c>
      <c r="G82" s="213">
        <f>SUM('[1]determ. costi visite'!AB93:AB127)</f>
        <v>35</v>
      </c>
      <c r="H82" s="213">
        <f>SUM('[1]determ. costi visite'!T850)</f>
        <v>1</v>
      </c>
      <c r="I82" s="160">
        <f t="shared" si="18"/>
        <v>36</v>
      </c>
      <c r="J82" s="161" t="s">
        <v>69</v>
      </c>
      <c r="K82" s="161">
        <v>1</v>
      </c>
      <c r="L82" s="161"/>
      <c r="M82" s="34">
        <f>SUM('Elenco attività ACI'!$D$3)</f>
        <v>250.22</v>
      </c>
      <c r="N82" s="198">
        <v>16</v>
      </c>
      <c r="O82" s="163">
        <f>SUM('Elenco attività ACI'!$D$7)</f>
        <v>8.4700000000000006</v>
      </c>
      <c r="P82" s="163">
        <f t="shared" si="20"/>
        <v>135.52000000000001</v>
      </c>
      <c r="Q82" s="222"/>
      <c r="R82" s="165">
        <f>SUM('Elenco attività ACI'!$D$12)</f>
        <v>9.8800000000000008</v>
      </c>
      <c r="S82" s="166">
        <f t="shared" si="24"/>
        <v>0</v>
      </c>
      <c r="T82" s="223"/>
      <c r="U82" s="168">
        <f>SUM('Elenco attività ACI'!$D$14)</f>
        <v>6.92</v>
      </c>
      <c r="V82" s="168">
        <f t="shared" si="28"/>
        <v>0</v>
      </c>
      <c r="W82" s="169">
        <f t="shared" si="29"/>
        <v>385.74</v>
      </c>
      <c r="X82" s="170">
        <f>SUM('Elenco attività ACI'!$D$18)</f>
        <v>125.11</v>
      </c>
      <c r="Y82" s="168">
        <f>SUM('Elenco attività ACI'!$D$22)</f>
        <v>5.1100000000000003</v>
      </c>
      <c r="Z82" s="170">
        <f t="shared" si="21"/>
        <v>81.760000000000005</v>
      </c>
      <c r="AA82" s="168">
        <f>SUM('Elenco attività ACI'!$D$27)</f>
        <v>5.1100000000000003</v>
      </c>
      <c r="AB82" s="168">
        <f t="shared" si="22"/>
        <v>0</v>
      </c>
      <c r="AC82" s="168">
        <f>SUM('Elenco attività ACI'!$D$29)</f>
        <v>3.8</v>
      </c>
      <c r="AD82" s="168">
        <f t="shared" si="27"/>
        <v>0</v>
      </c>
      <c r="AE82" s="170">
        <f t="shared" si="30"/>
        <v>206.87</v>
      </c>
      <c r="AF82" s="166">
        <f t="shared" si="31"/>
        <v>592.61</v>
      </c>
      <c r="AG82" s="166">
        <f t="shared" si="23"/>
        <v>1185.22</v>
      </c>
      <c r="AH82" s="171">
        <f>SUM('[1]Costi misura'!Q155:Q156)</f>
        <v>35</v>
      </c>
      <c r="AI82" s="163">
        <f t="shared" si="32"/>
        <v>1836.45</v>
      </c>
      <c r="AJ82" s="163">
        <f t="shared" si="33"/>
        <v>614.25</v>
      </c>
      <c r="AK82" s="163">
        <f t="shared" si="25"/>
        <v>2450.6999999999998</v>
      </c>
      <c r="AL82" s="172">
        <f t="shared" si="26"/>
        <v>3635.92</v>
      </c>
    </row>
    <row r="83" spans="1:38" x14ac:dyDescent="0.25">
      <c r="A83" s="173">
        <f t="shared" si="19"/>
        <v>82</v>
      </c>
      <c r="B83" s="156">
        <v>1</v>
      </c>
      <c r="C83" s="156" t="s">
        <v>246</v>
      </c>
      <c r="D83" s="157" t="s">
        <v>247</v>
      </c>
      <c r="E83" s="174" t="s">
        <v>251</v>
      </c>
      <c r="F83" s="158" t="s">
        <v>253</v>
      </c>
      <c r="G83" s="213">
        <f>SUM('[1]determ. costi visite'!AB206:AB215)</f>
        <v>10</v>
      </c>
      <c r="H83" s="213">
        <f>SUM('[1]determ. costi visite'!T856)</f>
        <v>1</v>
      </c>
      <c r="I83" s="160">
        <f t="shared" si="18"/>
        <v>11</v>
      </c>
      <c r="J83" s="161">
        <v>1</v>
      </c>
      <c r="K83" s="161" t="s">
        <v>69</v>
      </c>
      <c r="L83" s="161"/>
      <c r="M83" s="34">
        <f>SUM('Elenco attività ACI'!$D$3)</f>
        <v>250.22</v>
      </c>
      <c r="N83" s="211"/>
      <c r="O83" s="163">
        <f>SUM('Elenco attività ACI'!$D$7)</f>
        <v>8.4700000000000006</v>
      </c>
      <c r="P83" s="163">
        <f t="shared" si="20"/>
        <v>0</v>
      </c>
      <c r="Q83" s="199"/>
      <c r="R83" s="165">
        <f>SUM('Elenco attività ACI'!$D$12)</f>
        <v>9.8800000000000008</v>
      </c>
      <c r="S83" s="166">
        <f t="shared" si="24"/>
        <v>0</v>
      </c>
      <c r="T83" s="200"/>
      <c r="U83" s="168">
        <f>SUM('Elenco attività ACI'!$D$14)</f>
        <v>6.92</v>
      </c>
      <c r="V83" s="168">
        <f t="shared" si="28"/>
        <v>0</v>
      </c>
      <c r="W83" s="169">
        <f t="shared" si="29"/>
        <v>250.22</v>
      </c>
      <c r="X83" s="170">
        <f>SUM('Elenco attività ACI'!$D$18)</f>
        <v>125.11</v>
      </c>
      <c r="Y83" s="168">
        <f>SUM('Elenco attività ACI'!$D$22)</f>
        <v>5.1100000000000003</v>
      </c>
      <c r="Z83" s="170">
        <f t="shared" si="21"/>
        <v>0</v>
      </c>
      <c r="AA83" s="168">
        <f>SUM('Elenco attività ACI'!$D$27)</f>
        <v>5.1100000000000003</v>
      </c>
      <c r="AB83" s="168">
        <f t="shared" si="22"/>
        <v>0</v>
      </c>
      <c r="AC83" s="168">
        <f>SUM('Elenco attività ACI'!$D$29)</f>
        <v>3.8</v>
      </c>
      <c r="AD83" s="168">
        <f t="shared" si="27"/>
        <v>0</v>
      </c>
      <c r="AE83" s="170">
        <f t="shared" si="30"/>
        <v>125.11</v>
      </c>
      <c r="AF83" s="166">
        <f t="shared" si="31"/>
        <v>375.33</v>
      </c>
      <c r="AG83" s="166">
        <f t="shared" si="23"/>
        <v>750.66</v>
      </c>
      <c r="AH83" s="171">
        <f>SUM('[1]Costi misura'!Q157:Q158)</f>
        <v>11</v>
      </c>
      <c r="AI83" s="163">
        <f t="shared" si="32"/>
        <v>577.16999999999996</v>
      </c>
      <c r="AJ83" s="163">
        <f t="shared" si="33"/>
        <v>193.05</v>
      </c>
      <c r="AK83" s="163">
        <f t="shared" si="25"/>
        <v>770.22</v>
      </c>
      <c r="AL83" s="172">
        <f t="shared" si="26"/>
        <v>1520.88</v>
      </c>
    </row>
    <row r="84" spans="1:38" x14ac:dyDescent="0.25">
      <c r="A84" s="173">
        <f t="shared" si="19"/>
        <v>83</v>
      </c>
      <c r="B84" s="156">
        <v>1</v>
      </c>
      <c r="C84" s="156" t="s">
        <v>246</v>
      </c>
      <c r="D84" s="157" t="s">
        <v>247</v>
      </c>
      <c r="E84" s="174" t="s">
        <v>251</v>
      </c>
      <c r="F84" s="158" t="s">
        <v>254</v>
      </c>
      <c r="G84" s="213">
        <f>SUM('[1]determ. costi visite'!AB450:AB466)</f>
        <v>17</v>
      </c>
      <c r="H84" s="213">
        <f>SUM('[1]determ. costi visite'!T872)</f>
        <v>1</v>
      </c>
      <c r="I84" s="160">
        <f t="shared" ref="I84:I107" si="34">SUM(G84+H84)</f>
        <v>18</v>
      </c>
      <c r="J84" s="161">
        <v>1</v>
      </c>
      <c r="K84" s="161" t="s">
        <v>69</v>
      </c>
      <c r="L84" s="161"/>
      <c r="M84" s="34">
        <f>SUM('Elenco attività ACI'!$D$3)</f>
        <v>250.22</v>
      </c>
      <c r="N84" s="198"/>
      <c r="O84" s="163">
        <f>SUM('Elenco attività ACI'!$D$7)</f>
        <v>8.4700000000000006</v>
      </c>
      <c r="P84" s="163">
        <f t="shared" si="20"/>
        <v>0</v>
      </c>
      <c r="Q84" s="199"/>
      <c r="R84" s="165">
        <f>SUM('Elenco attività ACI'!$D$12)</f>
        <v>9.8800000000000008</v>
      </c>
      <c r="S84" s="166">
        <f t="shared" si="24"/>
        <v>0</v>
      </c>
      <c r="T84" s="200"/>
      <c r="U84" s="168">
        <f>SUM('Elenco attività ACI'!$D$14)</f>
        <v>6.92</v>
      </c>
      <c r="V84" s="168">
        <f t="shared" si="28"/>
        <v>0</v>
      </c>
      <c r="W84" s="169">
        <f t="shared" si="29"/>
        <v>250.22</v>
      </c>
      <c r="X84" s="170">
        <f>SUM('Elenco attività ACI'!$D$18)</f>
        <v>125.11</v>
      </c>
      <c r="Y84" s="168">
        <f>SUM('Elenco attività ACI'!$D$22)</f>
        <v>5.1100000000000003</v>
      </c>
      <c r="Z84" s="170">
        <f t="shared" si="21"/>
        <v>0</v>
      </c>
      <c r="AA84" s="168">
        <f>SUM('Elenco attività ACI'!$D$27)</f>
        <v>5.1100000000000003</v>
      </c>
      <c r="AB84" s="168">
        <f t="shared" si="22"/>
        <v>0</v>
      </c>
      <c r="AC84" s="168">
        <f>SUM('Elenco attività ACI'!$D$29)</f>
        <v>3.8</v>
      </c>
      <c r="AD84" s="168">
        <f t="shared" si="27"/>
        <v>0</v>
      </c>
      <c r="AE84" s="170">
        <f t="shared" si="30"/>
        <v>125.11</v>
      </c>
      <c r="AF84" s="166">
        <f t="shared" si="31"/>
        <v>375.33</v>
      </c>
      <c r="AG84" s="166">
        <f t="shared" si="23"/>
        <v>750.66</v>
      </c>
      <c r="AH84" s="171">
        <f>SUM('[1]Costi misura'!Q159:Q160)</f>
        <v>18</v>
      </c>
      <c r="AI84" s="163">
        <f t="shared" si="32"/>
        <v>944.46</v>
      </c>
      <c r="AJ84" s="163">
        <f t="shared" si="33"/>
        <v>315.90000000000003</v>
      </c>
      <c r="AK84" s="163">
        <f t="shared" si="25"/>
        <v>1260.3600000000001</v>
      </c>
      <c r="AL84" s="172">
        <f t="shared" si="26"/>
        <v>2011.02</v>
      </c>
    </row>
    <row r="85" spans="1:38" x14ac:dyDescent="0.25">
      <c r="A85" s="173">
        <f t="shared" si="19"/>
        <v>84</v>
      </c>
      <c r="B85" s="156">
        <v>1</v>
      </c>
      <c r="C85" s="156" t="s">
        <v>246</v>
      </c>
      <c r="D85" s="157" t="s">
        <v>247</v>
      </c>
      <c r="E85" s="174" t="s">
        <v>251</v>
      </c>
      <c r="F85" s="158" t="s">
        <v>255</v>
      </c>
      <c r="G85" s="213">
        <f>SUM('[1]determ. costi visite'!AB580:AB598)</f>
        <v>19</v>
      </c>
      <c r="H85" s="213">
        <f>SUM('[1]determ. costi visite'!T881)</f>
        <v>1</v>
      </c>
      <c r="I85" s="160">
        <f t="shared" si="34"/>
        <v>20</v>
      </c>
      <c r="J85" s="161">
        <v>1</v>
      </c>
      <c r="K85" s="161" t="s">
        <v>69</v>
      </c>
      <c r="L85" s="161"/>
      <c r="M85" s="34">
        <f>SUM('Elenco attività ACI'!$D$3)</f>
        <v>250.22</v>
      </c>
      <c r="N85" s="198"/>
      <c r="O85" s="163">
        <f>SUM('Elenco attività ACI'!$D$7)</f>
        <v>8.4700000000000006</v>
      </c>
      <c r="P85" s="163">
        <f t="shared" si="20"/>
        <v>0</v>
      </c>
      <c r="Q85" s="199"/>
      <c r="R85" s="165">
        <f>SUM('Elenco attività ACI'!$D$12)</f>
        <v>9.8800000000000008</v>
      </c>
      <c r="S85" s="166">
        <f t="shared" si="24"/>
        <v>0</v>
      </c>
      <c r="T85" s="200"/>
      <c r="U85" s="168">
        <f>SUM('Elenco attività ACI'!$D$14)</f>
        <v>6.92</v>
      </c>
      <c r="V85" s="168">
        <f t="shared" si="28"/>
        <v>0</v>
      </c>
      <c r="W85" s="169">
        <f t="shared" si="29"/>
        <v>250.22</v>
      </c>
      <c r="X85" s="170">
        <f>SUM('Elenco attività ACI'!$D$18)</f>
        <v>125.11</v>
      </c>
      <c r="Y85" s="168">
        <f>SUM('Elenco attività ACI'!$D$22)</f>
        <v>5.1100000000000003</v>
      </c>
      <c r="Z85" s="170">
        <f t="shared" si="21"/>
        <v>0</v>
      </c>
      <c r="AA85" s="168">
        <f>SUM('Elenco attività ACI'!$D$27)</f>
        <v>5.1100000000000003</v>
      </c>
      <c r="AB85" s="168">
        <f t="shared" si="22"/>
        <v>0</v>
      </c>
      <c r="AC85" s="168">
        <f>SUM('Elenco attività ACI'!$D$29)</f>
        <v>3.8</v>
      </c>
      <c r="AD85" s="168">
        <f t="shared" si="27"/>
        <v>0</v>
      </c>
      <c r="AE85" s="170">
        <f t="shared" si="30"/>
        <v>125.11</v>
      </c>
      <c r="AF85" s="166">
        <f t="shared" si="31"/>
        <v>375.33</v>
      </c>
      <c r="AG85" s="166">
        <f t="shared" si="23"/>
        <v>750.66</v>
      </c>
      <c r="AH85" s="171">
        <f>SUM('[1]Costi misura'!Q161:Q162)</f>
        <v>20</v>
      </c>
      <c r="AI85" s="163">
        <f t="shared" si="32"/>
        <v>1049.4000000000001</v>
      </c>
      <c r="AJ85" s="163">
        <f t="shared" si="33"/>
        <v>351</v>
      </c>
      <c r="AK85" s="163">
        <f t="shared" si="25"/>
        <v>1400.4</v>
      </c>
      <c r="AL85" s="172">
        <f t="shared" si="26"/>
        <v>2151.06</v>
      </c>
    </row>
    <row r="86" spans="1:38" x14ac:dyDescent="0.25">
      <c r="A86" s="173">
        <f t="shared" si="19"/>
        <v>85</v>
      </c>
      <c r="B86" s="156">
        <v>1</v>
      </c>
      <c r="C86" s="156" t="s">
        <v>246</v>
      </c>
      <c r="D86" s="157" t="s">
        <v>247</v>
      </c>
      <c r="E86" s="174" t="s">
        <v>251</v>
      </c>
      <c r="F86" s="158" t="s">
        <v>256</v>
      </c>
      <c r="G86" s="213">
        <f>SUM('[1]determ. costi visite'!AB1985:AB1997)</f>
        <v>13</v>
      </c>
      <c r="H86" s="213">
        <f>SUM('[1]determ. costi visite'!T922)</f>
        <v>1</v>
      </c>
      <c r="I86" s="160">
        <f t="shared" si="34"/>
        <v>14</v>
      </c>
      <c r="J86" s="161">
        <v>1</v>
      </c>
      <c r="K86" s="161" t="s">
        <v>69</v>
      </c>
      <c r="L86" s="161"/>
      <c r="M86" s="34">
        <f>SUM('Elenco attività ACI'!$D$3)</f>
        <v>250.22</v>
      </c>
      <c r="N86" s="211"/>
      <c r="O86" s="163">
        <f>SUM('Elenco attività ACI'!$D$7)</f>
        <v>8.4700000000000006</v>
      </c>
      <c r="P86" s="163">
        <f t="shared" si="20"/>
        <v>0</v>
      </c>
      <c r="Q86" s="199"/>
      <c r="R86" s="165">
        <f>SUM('Elenco attività ACI'!$D$12)</f>
        <v>9.8800000000000008</v>
      </c>
      <c r="S86" s="166">
        <f t="shared" si="24"/>
        <v>0</v>
      </c>
      <c r="T86" s="200"/>
      <c r="U86" s="168">
        <f>SUM('Elenco attività ACI'!$D$14)</f>
        <v>6.92</v>
      </c>
      <c r="V86" s="168">
        <f t="shared" si="28"/>
        <v>0</v>
      </c>
      <c r="W86" s="169">
        <f t="shared" si="29"/>
        <v>250.22</v>
      </c>
      <c r="X86" s="170">
        <f>SUM('Elenco attività ACI'!$D$18)</f>
        <v>125.11</v>
      </c>
      <c r="Y86" s="168">
        <f>SUM('Elenco attività ACI'!$D$22)</f>
        <v>5.1100000000000003</v>
      </c>
      <c r="Z86" s="170">
        <f t="shared" si="21"/>
        <v>0</v>
      </c>
      <c r="AA86" s="168">
        <f>SUM('Elenco attività ACI'!$D$27)</f>
        <v>5.1100000000000003</v>
      </c>
      <c r="AB86" s="168">
        <f t="shared" si="22"/>
        <v>0</v>
      </c>
      <c r="AC86" s="168">
        <f>SUM('Elenco attività ACI'!$D$29)</f>
        <v>3.8</v>
      </c>
      <c r="AD86" s="168">
        <f t="shared" si="27"/>
        <v>0</v>
      </c>
      <c r="AE86" s="170">
        <f t="shared" si="30"/>
        <v>125.11</v>
      </c>
      <c r="AF86" s="166">
        <f t="shared" si="31"/>
        <v>375.33</v>
      </c>
      <c r="AG86" s="166">
        <f t="shared" si="23"/>
        <v>750.66</v>
      </c>
      <c r="AH86" s="171">
        <f>SUM('[1]Costi misura'!Q163:Q164)</f>
        <v>14</v>
      </c>
      <c r="AI86" s="163">
        <f t="shared" si="32"/>
        <v>734.57999999999993</v>
      </c>
      <c r="AJ86" s="163">
        <f t="shared" si="33"/>
        <v>245.70000000000002</v>
      </c>
      <c r="AK86" s="163">
        <f t="shared" si="25"/>
        <v>980.28</v>
      </c>
      <c r="AL86" s="172">
        <f t="shared" si="26"/>
        <v>1730.94</v>
      </c>
    </row>
    <row r="87" spans="1:38" x14ac:dyDescent="0.25">
      <c r="A87" s="173">
        <f t="shared" si="19"/>
        <v>86</v>
      </c>
      <c r="B87" s="156">
        <v>1</v>
      </c>
      <c r="C87" s="156" t="s">
        <v>246</v>
      </c>
      <c r="D87" s="157" t="s">
        <v>257</v>
      </c>
      <c r="E87" s="174" t="s">
        <v>258</v>
      </c>
      <c r="F87" s="158" t="s">
        <v>259</v>
      </c>
      <c r="G87" s="213">
        <f>SUM('[1]determ. costi visite'!AB410:AB422)</f>
        <v>13</v>
      </c>
      <c r="H87" s="213">
        <f>SUM('[1]determ. costi visite'!V869)</f>
        <v>1</v>
      </c>
      <c r="I87" s="160">
        <f t="shared" si="34"/>
        <v>14</v>
      </c>
      <c r="J87" s="161">
        <v>1</v>
      </c>
      <c r="K87" s="161" t="s">
        <v>69</v>
      </c>
      <c r="L87" s="161"/>
      <c r="M87" s="34">
        <f>SUM('Elenco attività ACI'!$D$3)</f>
        <v>250.22</v>
      </c>
      <c r="N87" s="211"/>
      <c r="O87" s="163">
        <f>SUM('Elenco attività ACI'!$D$7)</f>
        <v>8.4700000000000006</v>
      </c>
      <c r="P87" s="163">
        <f t="shared" si="20"/>
        <v>0</v>
      </c>
      <c r="Q87" s="199"/>
      <c r="R87" s="165">
        <f>SUM('Elenco attività ACI'!$D$12)</f>
        <v>9.8800000000000008</v>
      </c>
      <c r="S87" s="166">
        <f t="shared" si="24"/>
        <v>0</v>
      </c>
      <c r="T87" s="200"/>
      <c r="U87" s="168">
        <f>SUM('Elenco attività ACI'!$D$14)</f>
        <v>6.92</v>
      </c>
      <c r="V87" s="168">
        <f t="shared" si="28"/>
        <v>0</v>
      </c>
      <c r="W87" s="169">
        <f t="shared" si="29"/>
        <v>250.22</v>
      </c>
      <c r="X87" s="170">
        <f>SUM('Elenco attività ACI'!$D$18)</f>
        <v>125.11</v>
      </c>
      <c r="Y87" s="168">
        <f>SUM('Elenco attività ACI'!$D$22)</f>
        <v>5.1100000000000003</v>
      </c>
      <c r="Z87" s="170">
        <f t="shared" si="21"/>
        <v>0</v>
      </c>
      <c r="AA87" s="168">
        <f>SUM('Elenco attività ACI'!$D$27)</f>
        <v>5.1100000000000003</v>
      </c>
      <c r="AB87" s="168">
        <f t="shared" si="22"/>
        <v>0</v>
      </c>
      <c r="AC87" s="168">
        <f>SUM('Elenco attività ACI'!$D$29)</f>
        <v>3.8</v>
      </c>
      <c r="AD87" s="168">
        <f t="shared" si="27"/>
        <v>0</v>
      </c>
      <c r="AE87" s="170">
        <f t="shared" si="30"/>
        <v>125.11</v>
      </c>
      <c r="AF87" s="166">
        <f t="shared" si="31"/>
        <v>375.33</v>
      </c>
      <c r="AG87" s="166">
        <f t="shared" si="23"/>
        <v>750.66</v>
      </c>
      <c r="AH87" s="171">
        <f>SUM('[1]Costi misura'!Q165:Q166)</f>
        <v>14</v>
      </c>
      <c r="AI87" s="163">
        <f t="shared" si="32"/>
        <v>734.57999999999993</v>
      </c>
      <c r="AJ87" s="163">
        <f t="shared" si="33"/>
        <v>245.70000000000002</v>
      </c>
      <c r="AK87" s="163">
        <f t="shared" si="25"/>
        <v>980.28</v>
      </c>
      <c r="AL87" s="172">
        <f t="shared" si="26"/>
        <v>1730.94</v>
      </c>
    </row>
    <row r="88" spans="1:38" x14ac:dyDescent="0.25">
      <c r="A88" s="173">
        <f t="shared" si="19"/>
        <v>87</v>
      </c>
      <c r="B88" s="156">
        <v>1</v>
      </c>
      <c r="C88" s="156" t="s">
        <v>246</v>
      </c>
      <c r="D88" s="157" t="s">
        <v>257</v>
      </c>
      <c r="E88" s="174" t="s">
        <v>258</v>
      </c>
      <c r="F88" s="158" t="s">
        <v>260</v>
      </c>
      <c r="G88" s="213">
        <f>SUM('[1]determ. costi visite'!AB367:AB383)</f>
        <v>17</v>
      </c>
      <c r="H88" s="216"/>
      <c r="I88" s="160">
        <f t="shared" si="34"/>
        <v>17</v>
      </c>
      <c r="J88" s="161">
        <v>1</v>
      </c>
      <c r="K88" s="161" t="s">
        <v>69</v>
      </c>
      <c r="L88" s="161"/>
      <c r="M88" s="34">
        <f>SUM('Elenco attività ACI'!$D$3)</f>
        <v>250.22</v>
      </c>
      <c r="N88" s="198"/>
      <c r="O88" s="163">
        <f>SUM('Elenco attività ACI'!$D$7)</f>
        <v>8.4700000000000006</v>
      </c>
      <c r="P88" s="163">
        <f t="shared" si="20"/>
        <v>0</v>
      </c>
      <c r="Q88" s="199"/>
      <c r="R88" s="165">
        <f>SUM('Elenco attività ACI'!$D$12)</f>
        <v>9.8800000000000008</v>
      </c>
      <c r="S88" s="166">
        <f t="shared" si="24"/>
        <v>0</v>
      </c>
      <c r="T88" s="200"/>
      <c r="U88" s="168">
        <f>SUM('Elenco attività ACI'!$D$14)</f>
        <v>6.92</v>
      </c>
      <c r="V88" s="168">
        <f t="shared" si="28"/>
        <v>0</v>
      </c>
      <c r="W88" s="169">
        <f t="shared" si="29"/>
        <v>250.22</v>
      </c>
      <c r="X88" s="170">
        <f>SUM('Elenco attività ACI'!$D$18)</f>
        <v>125.11</v>
      </c>
      <c r="Y88" s="168">
        <f>SUM('Elenco attività ACI'!$D$22)</f>
        <v>5.1100000000000003</v>
      </c>
      <c r="Z88" s="170">
        <f t="shared" si="21"/>
        <v>0</v>
      </c>
      <c r="AA88" s="168">
        <f>SUM('Elenco attività ACI'!$D$27)</f>
        <v>5.1100000000000003</v>
      </c>
      <c r="AB88" s="168">
        <f t="shared" si="22"/>
        <v>0</v>
      </c>
      <c r="AC88" s="168">
        <f>SUM('Elenco attività ACI'!$D$29)</f>
        <v>3.8</v>
      </c>
      <c r="AD88" s="168">
        <f t="shared" si="27"/>
        <v>0</v>
      </c>
      <c r="AE88" s="170">
        <f t="shared" si="30"/>
        <v>125.11</v>
      </c>
      <c r="AF88" s="166">
        <f t="shared" si="31"/>
        <v>375.33</v>
      </c>
      <c r="AG88" s="166">
        <f t="shared" si="23"/>
        <v>750.66</v>
      </c>
      <c r="AH88" s="171">
        <f>SUM('[1]Costi misura'!Q167:Q168)</f>
        <v>17</v>
      </c>
      <c r="AI88" s="163">
        <f t="shared" si="32"/>
        <v>891.99</v>
      </c>
      <c r="AJ88" s="163">
        <f t="shared" si="33"/>
        <v>298.35000000000002</v>
      </c>
      <c r="AK88" s="163">
        <f t="shared" si="25"/>
        <v>1190.3400000000001</v>
      </c>
      <c r="AL88" s="172">
        <f t="shared" si="26"/>
        <v>1941</v>
      </c>
    </row>
    <row r="89" spans="1:38" x14ac:dyDescent="0.25">
      <c r="A89" s="173">
        <f t="shared" si="19"/>
        <v>88</v>
      </c>
      <c r="B89" s="156">
        <v>1</v>
      </c>
      <c r="C89" s="156" t="s">
        <v>246</v>
      </c>
      <c r="D89" s="157" t="s">
        <v>257</v>
      </c>
      <c r="E89" s="174" t="s">
        <v>258</v>
      </c>
      <c r="F89" s="158" t="s">
        <v>261</v>
      </c>
      <c r="G89" s="213">
        <f>SUM('[1]determ. costi visite'!AB560:AB568)</f>
        <v>9</v>
      </c>
      <c r="H89" s="216"/>
      <c r="I89" s="160">
        <f t="shared" si="34"/>
        <v>9</v>
      </c>
      <c r="J89" s="161">
        <v>1</v>
      </c>
      <c r="K89" s="161" t="s">
        <v>69</v>
      </c>
      <c r="L89" s="161"/>
      <c r="M89" s="34">
        <f>SUM('Elenco attività ACI'!$D$3)</f>
        <v>250.22</v>
      </c>
      <c r="N89" s="211"/>
      <c r="O89" s="163">
        <f>SUM('Elenco attività ACI'!$D$7)</f>
        <v>8.4700000000000006</v>
      </c>
      <c r="P89" s="163">
        <f t="shared" si="20"/>
        <v>0</v>
      </c>
      <c r="Q89" s="199"/>
      <c r="R89" s="165">
        <f>SUM('Elenco attività ACI'!$D$12)</f>
        <v>9.8800000000000008</v>
      </c>
      <c r="S89" s="166">
        <f t="shared" si="24"/>
        <v>0</v>
      </c>
      <c r="T89" s="200"/>
      <c r="U89" s="168">
        <f>SUM('Elenco attività ACI'!$D$14)</f>
        <v>6.92</v>
      </c>
      <c r="V89" s="168">
        <f t="shared" si="28"/>
        <v>0</v>
      </c>
      <c r="W89" s="169">
        <f t="shared" si="29"/>
        <v>250.22</v>
      </c>
      <c r="X89" s="170">
        <f>SUM('Elenco attività ACI'!$D$18)</f>
        <v>125.11</v>
      </c>
      <c r="Y89" s="168">
        <f>SUM('Elenco attività ACI'!$D$22)</f>
        <v>5.1100000000000003</v>
      </c>
      <c r="Z89" s="170">
        <f t="shared" si="21"/>
        <v>0</v>
      </c>
      <c r="AA89" s="168">
        <f>SUM('Elenco attività ACI'!$D$27)</f>
        <v>5.1100000000000003</v>
      </c>
      <c r="AB89" s="168">
        <f t="shared" si="22"/>
        <v>0</v>
      </c>
      <c r="AC89" s="168">
        <f>SUM('Elenco attività ACI'!$D$29)</f>
        <v>3.8</v>
      </c>
      <c r="AD89" s="168">
        <f t="shared" si="27"/>
        <v>0</v>
      </c>
      <c r="AE89" s="170">
        <f t="shared" si="30"/>
        <v>125.11</v>
      </c>
      <c r="AF89" s="166">
        <f t="shared" si="31"/>
        <v>375.33</v>
      </c>
      <c r="AG89" s="166">
        <f t="shared" si="23"/>
        <v>750.66</v>
      </c>
      <c r="AH89" s="171">
        <f>SUM('[1]Costi misura'!Q169)</f>
        <v>9</v>
      </c>
      <c r="AI89" s="163">
        <f t="shared" si="32"/>
        <v>472.23</v>
      </c>
      <c r="AJ89" s="163">
        <f t="shared" si="33"/>
        <v>157.95000000000002</v>
      </c>
      <c r="AK89" s="163">
        <f t="shared" si="25"/>
        <v>630.18000000000006</v>
      </c>
      <c r="AL89" s="172">
        <f t="shared" si="26"/>
        <v>1380.8400000000001</v>
      </c>
    </row>
    <row r="90" spans="1:38" x14ac:dyDescent="0.25">
      <c r="A90" s="173">
        <f t="shared" si="19"/>
        <v>89</v>
      </c>
      <c r="B90" s="156">
        <v>1</v>
      </c>
      <c r="C90" s="156" t="s">
        <v>246</v>
      </c>
      <c r="D90" s="157" t="s">
        <v>257</v>
      </c>
      <c r="E90" s="174" t="s">
        <v>258</v>
      </c>
      <c r="F90" s="158" t="s">
        <v>262</v>
      </c>
      <c r="G90" s="213">
        <f>SUM('[1]determ. costi visite'!AB1187:AB1204)</f>
        <v>18</v>
      </c>
      <c r="H90" s="216"/>
      <c r="I90" s="160">
        <f t="shared" si="34"/>
        <v>18</v>
      </c>
      <c r="J90" s="161">
        <v>1</v>
      </c>
      <c r="K90" s="161" t="s">
        <v>69</v>
      </c>
      <c r="L90" s="161"/>
      <c r="M90" s="34">
        <f>SUM('Elenco attività ACI'!$D$3)</f>
        <v>250.22</v>
      </c>
      <c r="N90" s="198"/>
      <c r="O90" s="163">
        <f>SUM('Elenco attività ACI'!$D$7)</f>
        <v>8.4700000000000006</v>
      </c>
      <c r="P90" s="163">
        <f t="shared" si="20"/>
        <v>0</v>
      </c>
      <c r="Q90" s="199"/>
      <c r="R90" s="165">
        <f>SUM('Elenco attività ACI'!$D$12)</f>
        <v>9.8800000000000008</v>
      </c>
      <c r="S90" s="166">
        <f t="shared" si="24"/>
        <v>0</v>
      </c>
      <c r="T90" s="200"/>
      <c r="U90" s="168">
        <f>SUM('Elenco attività ACI'!$D$14)</f>
        <v>6.92</v>
      </c>
      <c r="V90" s="168">
        <f t="shared" si="28"/>
        <v>0</v>
      </c>
      <c r="W90" s="169">
        <f t="shared" si="29"/>
        <v>250.22</v>
      </c>
      <c r="X90" s="170">
        <f>SUM('Elenco attività ACI'!$D$18)</f>
        <v>125.11</v>
      </c>
      <c r="Y90" s="168">
        <f>SUM('Elenco attività ACI'!$D$22)</f>
        <v>5.1100000000000003</v>
      </c>
      <c r="Z90" s="170">
        <f t="shared" si="21"/>
        <v>0</v>
      </c>
      <c r="AA90" s="168">
        <f>SUM('Elenco attività ACI'!$D$27)</f>
        <v>5.1100000000000003</v>
      </c>
      <c r="AB90" s="168">
        <f t="shared" si="22"/>
        <v>0</v>
      </c>
      <c r="AC90" s="168">
        <f>SUM('Elenco attività ACI'!$D$29)</f>
        <v>3.8</v>
      </c>
      <c r="AD90" s="168">
        <f t="shared" si="27"/>
        <v>0</v>
      </c>
      <c r="AE90" s="170">
        <f t="shared" si="30"/>
        <v>125.11</v>
      </c>
      <c r="AF90" s="166">
        <f t="shared" si="31"/>
        <v>375.33</v>
      </c>
      <c r="AG90" s="166">
        <f t="shared" si="23"/>
        <v>750.66</v>
      </c>
      <c r="AH90" s="171">
        <f>SUM('[1]Costi misura'!Q170:Q171)</f>
        <v>17</v>
      </c>
      <c r="AI90" s="163">
        <f t="shared" si="32"/>
        <v>891.99</v>
      </c>
      <c r="AJ90" s="163">
        <f t="shared" si="33"/>
        <v>298.35000000000002</v>
      </c>
      <c r="AK90" s="163">
        <f t="shared" si="25"/>
        <v>1190.3400000000001</v>
      </c>
      <c r="AL90" s="172">
        <f t="shared" si="26"/>
        <v>1941</v>
      </c>
    </row>
    <row r="91" spans="1:38" x14ac:dyDescent="0.25">
      <c r="A91" s="173">
        <f t="shared" si="19"/>
        <v>90</v>
      </c>
      <c r="B91" s="156">
        <v>1</v>
      </c>
      <c r="C91" s="156" t="s">
        <v>246</v>
      </c>
      <c r="D91" s="157" t="s">
        <v>257</v>
      </c>
      <c r="E91" s="174" t="s">
        <v>258</v>
      </c>
      <c r="F91" s="158" t="s">
        <v>263</v>
      </c>
      <c r="G91" s="213">
        <f>SUM('[1]determ. costi visite'!AB2239:AB2248)</f>
        <v>10</v>
      </c>
      <c r="H91" s="213">
        <f>SUM('[1]determ. costi visite'!T938)</f>
        <v>1</v>
      </c>
      <c r="I91" s="160">
        <f t="shared" si="34"/>
        <v>11</v>
      </c>
      <c r="J91" s="161">
        <v>1</v>
      </c>
      <c r="K91" s="161" t="s">
        <v>69</v>
      </c>
      <c r="L91" s="161"/>
      <c r="M91" s="34">
        <f>SUM('Elenco attività ACI'!$D$3)</f>
        <v>250.22</v>
      </c>
      <c r="N91" s="211"/>
      <c r="O91" s="163">
        <f>SUM('Elenco attività ACI'!$D$7)</f>
        <v>8.4700000000000006</v>
      </c>
      <c r="P91" s="163">
        <f t="shared" si="20"/>
        <v>0</v>
      </c>
      <c r="Q91" s="199"/>
      <c r="R91" s="165">
        <f>SUM('Elenco attività ACI'!$D$12)</f>
        <v>9.8800000000000008</v>
      </c>
      <c r="S91" s="166">
        <f t="shared" si="24"/>
        <v>0</v>
      </c>
      <c r="T91" s="200"/>
      <c r="U91" s="168">
        <f>SUM('Elenco attività ACI'!$D$14)</f>
        <v>6.92</v>
      </c>
      <c r="V91" s="168">
        <f t="shared" si="28"/>
        <v>0</v>
      </c>
      <c r="W91" s="169">
        <f t="shared" si="29"/>
        <v>250.22</v>
      </c>
      <c r="X91" s="170">
        <f>SUM('Elenco attività ACI'!$D$18)</f>
        <v>125.11</v>
      </c>
      <c r="Y91" s="168">
        <f>SUM('Elenco attività ACI'!$D$22)</f>
        <v>5.1100000000000003</v>
      </c>
      <c r="Z91" s="170">
        <f t="shared" si="21"/>
        <v>0</v>
      </c>
      <c r="AA91" s="168">
        <f>SUM('Elenco attività ACI'!$D$27)</f>
        <v>5.1100000000000003</v>
      </c>
      <c r="AB91" s="168">
        <f t="shared" si="22"/>
        <v>0</v>
      </c>
      <c r="AC91" s="168">
        <f>SUM('Elenco attività ACI'!$D$29)</f>
        <v>3.8</v>
      </c>
      <c r="AD91" s="168">
        <f t="shared" si="27"/>
        <v>0</v>
      </c>
      <c r="AE91" s="170">
        <f t="shared" si="30"/>
        <v>125.11</v>
      </c>
      <c r="AF91" s="166">
        <f t="shared" si="31"/>
        <v>375.33</v>
      </c>
      <c r="AG91" s="166">
        <f t="shared" si="23"/>
        <v>750.66</v>
      </c>
      <c r="AH91" s="171">
        <f>SUM('[1]Costi misura'!Q172:Q173)</f>
        <v>11</v>
      </c>
      <c r="AI91" s="163">
        <f t="shared" si="32"/>
        <v>577.16999999999996</v>
      </c>
      <c r="AJ91" s="163">
        <f t="shared" si="33"/>
        <v>193.05</v>
      </c>
      <c r="AK91" s="163">
        <f t="shared" si="25"/>
        <v>770.22</v>
      </c>
      <c r="AL91" s="172">
        <f t="shared" si="26"/>
        <v>1520.88</v>
      </c>
    </row>
    <row r="92" spans="1:38" x14ac:dyDescent="0.25">
      <c r="A92" s="173">
        <f t="shared" si="19"/>
        <v>91</v>
      </c>
      <c r="B92" s="156">
        <v>1</v>
      </c>
      <c r="C92" s="156" t="s">
        <v>246</v>
      </c>
      <c r="D92" s="157" t="s">
        <v>264</v>
      </c>
      <c r="E92" s="174" t="s">
        <v>265</v>
      </c>
      <c r="F92" s="158" t="s">
        <v>266</v>
      </c>
      <c r="G92" s="213">
        <f>SUM('[1]determ. costi visite'!AB160:AB175)</f>
        <v>16</v>
      </c>
      <c r="H92" s="216"/>
      <c r="I92" s="160">
        <f t="shared" si="34"/>
        <v>16</v>
      </c>
      <c r="J92" s="161">
        <v>1</v>
      </c>
      <c r="K92" s="161" t="s">
        <v>69</v>
      </c>
      <c r="L92" s="161"/>
      <c r="M92" s="34">
        <f>SUM('Elenco attività ACI'!$D$3)</f>
        <v>250.22</v>
      </c>
      <c r="N92" s="211"/>
      <c r="O92" s="163">
        <f>SUM('Elenco attività ACI'!$D$7)</f>
        <v>8.4700000000000006</v>
      </c>
      <c r="P92" s="163">
        <f t="shared" si="20"/>
        <v>0</v>
      </c>
      <c r="Q92" s="199"/>
      <c r="R92" s="165">
        <f>SUM('Elenco attività ACI'!$D$12)</f>
        <v>9.8800000000000008</v>
      </c>
      <c r="S92" s="166">
        <f t="shared" si="24"/>
        <v>0</v>
      </c>
      <c r="T92" s="200"/>
      <c r="U92" s="168">
        <f>SUM('Elenco attività ACI'!$D$14)</f>
        <v>6.92</v>
      </c>
      <c r="V92" s="168">
        <f t="shared" si="28"/>
        <v>0</v>
      </c>
      <c r="W92" s="169">
        <f t="shared" si="29"/>
        <v>250.22</v>
      </c>
      <c r="X92" s="170">
        <f>SUM('Elenco attività ACI'!$D$18)</f>
        <v>125.11</v>
      </c>
      <c r="Y92" s="168">
        <f>SUM('Elenco attività ACI'!$D$22)</f>
        <v>5.1100000000000003</v>
      </c>
      <c r="Z92" s="170">
        <f t="shared" si="21"/>
        <v>0</v>
      </c>
      <c r="AA92" s="168">
        <f>SUM('Elenco attività ACI'!$D$27)</f>
        <v>5.1100000000000003</v>
      </c>
      <c r="AB92" s="168">
        <f t="shared" si="22"/>
        <v>0</v>
      </c>
      <c r="AC92" s="168">
        <f>SUM('Elenco attività ACI'!$D$29)</f>
        <v>3.8</v>
      </c>
      <c r="AD92" s="168">
        <f t="shared" si="27"/>
        <v>0</v>
      </c>
      <c r="AE92" s="170">
        <f t="shared" si="30"/>
        <v>125.11</v>
      </c>
      <c r="AF92" s="166">
        <f t="shared" si="31"/>
        <v>375.33</v>
      </c>
      <c r="AG92" s="166">
        <f t="shared" si="23"/>
        <v>750.66</v>
      </c>
      <c r="AH92" s="171">
        <f>SUM('[1]Costi misura'!Q174:Q175)</f>
        <v>16</v>
      </c>
      <c r="AI92" s="163">
        <f t="shared" si="32"/>
        <v>839.52</v>
      </c>
      <c r="AJ92" s="163">
        <f t="shared" si="33"/>
        <v>280.8</v>
      </c>
      <c r="AK92" s="163">
        <f t="shared" si="25"/>
        <v>1120.32</v>
      </c>
      <c r="AL92" s="172">
        <f t="shared" si="26"/>
        <v>1870.98</v>
      </c>
    </row>
    <row r="93" spans="1:38" x14ac:dyDescent="0.25">
      <c r="A93" s="173">
        <f t="shared" ref="A93:A107" si="35">SUM(A92)+1</f>
        <v>92</v>
      </c>
      <c r="B93" s="156">
        <v>1</v>
      </c>
      <c r="C93" s="156" t="s">
        <v>246</v>
      </c>
      <c r="D93" s="157" t="s">
        <v>264</v>
      </c>
      <c r="E93" s="174" t="s">
        <v>265</v>
      </c>
      <c r="F93" s="158" t="s">
        <v>267</v>
      </c>
      <c r="G93" s="213">
        <f>SUM('[1]determ. costi visite'!AB283:AB308)</f>
        <v>26</v>
      </c>
      <c r="H93" s="213">
        <f>SUM('[1]determ. costi visite'!T861)</f>
        <v>1</v>
      </c>
      <c r="I93" s="160">
        <f t="shared" si="34"/>
        <v>27</v>
      </c>
      <c r="J93" s="161" t="s">
        <v>69</v>
      </c>
      <c r="K93" s="161">
        <v>1</v>
      </c>
      <c r="L93" s="161"/>
      <c r="M93" s="34">
        <f>SUM('Elenco attività ACI'!$D$3)</f>
        <v>250.22</v>
      </c>
      <c r="N93" s="198">
        <v>7</v>
      </c>
      <c r="O93" s="163">
        <f>SUM('Elenco attività ACI'!$D$7)</f>
        <v>8.4700000000000006</v>
      </c>
      <c r="P93" s="163">
        <f t="shared" si="20"/>
        <v>59.290000000000006</v>
      </c>
      <c r="Q93" s="222"/>
      <c r="R93" s="165">
        <f>SUM('Elenco attività ACI'!$D$12)</f>
        <v>9.8800000000000008</v>
      </c>
      <c r="S93" s="166">
        <f t="shared" si="24"/>
        <v>0</v>
      </c>
      <c r="T93" s="223"/>
      <c r="U93" s="168">
        <f>SUM('Elenco attività ACI'!$D$14)</f>
        <v>6.92</v>
      </c>
      <c r="V93" s="168">
        <f t="shared" si="28"/>
        <v>0</v>
      </c>
      <c r="W93" s="169">
        <f t="shared" si="29"/>
        <v>309.51</v>
      </c>
      <c r="X93" s="170">
        <f>SUM('Elenco attività ACI'!$D$18)</f>
        <v>125.11</v>
      </c>
      <c r="Y93" s="168">
        <f>SUM('Elenco attività ACI'!$D$22)</f>
        <v>5.1100000000000003</v>
      </c>
      <c r="Z93" s="170">
        <f t="shared" si="21"/>
        <v>35.770000000000003</v>
      </c>
      <c r="AA93" s="168">
        <f>SUM('Elenco attività ACI'!$D$27)</f>
        <v>5.1100000000000003</v>
      </c>
      <c r="AB93" s="168">
        <f t="shared" si="22"/>
        <v>0</v>
      </c>
      <c r="AC93" s="168">
        <f>SUM('Elenco attività ACI'!$D$29)</f>
        <v>3.8</v>
      </c>
      <c r="AD93" s="168">
        <f t="shared" si="27"/>
        <v>0</v>
      </c>
      <c r="AE93" s="170">
        <f t="shared" si="30"/>
        <v>160.88</v>
      </c>
      <c r="AF93" s="166">
        <f t="shared" si="31"/>
        <v>470.39</v>
      </c>
      <c r="AG93" s="166">
        <f t="shared" si="23"/>
        <v>940.78</v>
      </c>
      <c r="AH93" s="171">
        <f>SUM('[1]Costi misura'!Q176:Q177)</f>
        <v>27</v>
      </c>
      <c r="AI93" s="163">
        <f t="shared" si="32"/>
        <v>1416.69</v>
      </c>
      <c r="AJ93" s="163">
        <f t="shared" si="33"/>
        <v>473.85</v>
      </c>
      <c r="AK93" s="163">
        <f t="shared" si="25"/>
        <v>1890.54</v>
      </c>
      <c r="AL93" s="172">
        <f t="shared" si="26"/>
        <v>2831.3199999999997</v>
      </c>
    </row>
    <row r="94" spans="1:38" s="187" customFormat="1" x14ac:dyDescent="0.25">
      <c r="A94" s="173">
        <f t="shared" si="35"/>
        <v>93</v>
      </c>
      <c r="B94" s="156">
        <v>1</v>
      </c>
      <c r="C94" s="156" t="s">
        <v>246</v>
      </c>
      <c r="D94" s="157" t="s">
        <v>264</v>
      </c>
      <c r="E94" s="174" t="s">
        <v>265</v>
      </c>
      <c r="F94" s="158" t="s">
        <v>268</v>
      </c>
      <c r="G94" s="213">
        <f>SUM('[1]determ. costi visite'!AB785:AB840)</f>
        <v>56</v>
      </c>
      <c r="H94" s="216"/>
      <c r="I94" s="160">
        <f t="shared" si="34"/>
        <v>56</v>
      </c>
      <c r="J94" s="161" t="s">
        <v>69</v>
      </c>
      <c r="K94" s="161" t="s">
        <v>69</v>
      </c>
      <c r="L94" s="161">
        <v>1</v>
      </c>
      <c r="M94" s="34">
        <f>SUM('Elenco attività ACI'!D10)</f>
        <v>291.76</v>
      </c>
      <c r="N94" s="221">
        <v>30</v>
      </c>
      <c r="O94" s="163">
        <f>SUM('Elenco attività ACI'!$D$7)</f>
        <v>8.4700000000000006</v>
      </c>
      <c r="P94" s="163">
        <f t="shared" si="20"/>
        <v>254.10000000000002</v>
      </c>
      <c r="Q94" s="206">
        <v>6</v>
      </c>
      <c r="R94" s="165">
        <f>SUM('Elenco attività ACI'!$D$12)</f>
        <v>9.8800000000000008</v>
      </c>
      <c r="S94" s="166">
        <f t="shared" si="24"/>
        <v>59.28</v>
      </c>
      <c r="T94" s="207"/>
      <c r="U94" s="168">
        <f>SUM('Elenco attività ACI'!$D$14)</f>
        <v>6.92</v>
      </c>
      <c r="V94" s="168">
        <f t="shared" si="28"/>
        <v>0</v>
      </c>
      <c r="W94" s="169">
        <f t="shared" si="29"/>
        <v>605.14</v>
      </c>
      <c r="X94" s="170">
        <f>SUM('Elenco attività ACI'!$D$18)</f>
        <v>125.11</v>
      </c>
      <c r="Y94" s="168">
        <f>SUM('Elenco attività ACI'!$D$22)</f>
        <v>5.1100000000000003</v>
      </c>
      <c r="Z94" s="170">
        <f t="shared" si="21"/>
        <v>153.30000000000001</v>
      </c>
      <c r="AA94" s="168">
        <f>SUM('Elenco attività ACI'!$D$27)</f>
        <v>5.1100000000000003</v>
      </c>
      <c r="AB94" s="168">
        <f t="shared" si="22"/>
        <v>30.660000000000004</v>
      </c>
      <c r="AC94" s="168">
        <f>SUM('Elenco attività ACI'!$D$29)</f>
        <v>3.8</v>
      </c>
      <c r="AD94" s="168">
        <f t="shared" si="27"/>
        <v>0</v>
      </c>
      <c r="AE94" s="170">
        <f t="shared" si="30"/>
        <v>309.07000000000005</v>
      </c>
      <c r="AF94" s="166">
        <f t="shared" si="31"/>
        <v>914.21</v>
      </c>
      <c r="AG94" s="166">
        <f t="shared" si="23"/>
        <v>1828.42</v>
      </c>
      <c r="AH94" s="171">
        <f>SUM('[1]Costi misura'!Q178:Q179)</f>
        <v>55</v>
      </c>
      <c r="AI94" s="163">
        <f t="shared" si="32"/>
        <v>2885.85</v>
      </c>
      <c r="AJ94" s="163">
        <f t="shared" si="33"/>
        <v>965.25</v>
      </c>
      <c r="AK94" s="163">
        <f t="shared" si="25"/>
        <v>3851.1</v>
      </c>
      <c r="AL94" s="172">
        <f t="shared" si="26"/>
        <v>5679.52</v>
      </c>
    </row>
    <row r="95" spans="1:38" x14ac:dyDescent="0.25">
      <c r="A95" s="173">
        <f t="shared" si="35"/>
        <v>94</v>
      </c>
      <c r="B95" s="156">
        <v>1</v>
      </c>
      <c r="C95" s="156" t="s">
        <v>246</v>
      </c>
      <c r="D95" s="157" t="s">
        <v>269</v>
      </c>
      <c r="E95" s="174" t="s">
        <v>270</v>
      </c>
      <c r="F95" s="158" t="s">
        <v>271</v>
      </c>
      <c r="G95" s="213">
        <f>SUM('[1]determ. costi visite'!AB5:AB11)</f>
        <v>7</v>
      </c>
      <c r="H95" s="213">
        <f>SUM('[1]determ. costi visite'!T842)</f>
        <v>1</v>
      </c>
      <c r="I95" s="160">
        <f t="shared" si="34"/>
        <v>8</v>
      </c>
      <c r="J95" s="161">
        <v>1</v>
      </c>
      <c r="K95" s="161" t="s">
        <v>69</v>
      </c>
      <c r="L95" s="161"/>
      <c r="M95" s="34">
        <f>SUM('Elenco attività ACI'!$D$3)</f>
        <v>250.22</v>
      </c>
      <c r="N95" s="211"/>
      <c r="O95" s="163">
        <f>SUM('Elenco attività ACI'!$D$7)</f>
        <v>8.4700000000000006</v>
      </c>
      <c r="P95" s="163">
        <f t="shared" si="20"/>
        <v>0</v>
      </c>
      <c r="Q95" s="199"/>
      <c r="R95" s="165">
        <f>SUM('Elenco attività ACI'!$D$12)</f>
        <v>9.8800000000000008</v>
      </c>
      <c r="S95" s="166">
        <f t="shared" si="24"/>
        <v>0</v>
      </c>
      <c r="T95" s="200"/>
      <c r="U95" s="168">
        <f>SUM('Elenco attività ACI'!$D$14)</f>
        <v>6.92</v>
      </c>
      <c r="V95" s="168">
        <f t="shared" si="28"/>
        <v>0</v>
      </c>
      <c r="W95" s="169">
        <f t="shared" si="29"/>
        <v>250.22</v>
      </c>
      <c r="X95" s="170">
        <f>SUM('Elenco attività ACI'!$D$18)</f>
        <v>125.11</v>
      </c>
      <c r="Y95" s="168">
        <f>SUM('Elenco attività ACI'!$D$22)</f>
        <v>5.1100000000000003</v>
      </c>
      <c r="Z95" s="170">
        <f t="shared" si="21"/>
        <v>0</v>
      </c>
      <c r="AA95" s="168">
        <f>SUM('Elenco attività ACI'!$D$27)</f>
        <v>5.1100000000000003</v>
      </c>
      <c r="AB95" s="168">
        <f t="shared" si="22"/>
        <v>0</v>
      </c>
      <c r="AC95" s="168">
        <f>SUM('Elenco attività ACI'!$D$29)</f>
        <v>3.8</v>
      </c>
      <c r="AD95" s="168">
        <f t="shared" si="27"/>
        <v>0</v>
      </c>
      <c r="AE95" s="170">
        <f t="shared" si="30"/>
        <v>125.11</v>
      </c>
      <c r="AF95" s="166">
        <f t="shared" si="31"/>
        <v>375.33</v>
      </c>
      <c r="AG95" s="166">
        <f t="shared" si="23"/>
        <v>750.66</v>
      </c>
      <c r="AH95" s="171">
        <f>SUM('[1]Costi misura'!Q180:Q181)</f>
        <v>8</v>
      </c>
      <c r="AI95" s="163">
        <f t="shared" si="32"/>
        <v>419.76</v>
      </c>
      <c r="AJ95" s="163">
        <f t="shared" si="33"/>
        <v>140.4</v>
      </c>
      <c r="AK95" s="163">
        <f t="shared" si="25"/>
        <v>560.16</v>
      </c>
      <c r="AL95" s="172">
        <f t="shared" si="26"/>
        <v>1310.82</v>
      </c>
    </row>
    <row r="96" spans="1:38" x14ac:dyDescent="0.25">
      <c r="A96" s="173">
        <f t="shared" si="35"/>
        <v>95</v>
      </c>
      <c r="B96" s="156">
        <v>1</v>
      </c>
      <c r="C96" s="156" t="s">
        <v>246</v>
      </c>
      <c r="D96" s="157" t="s">
        <v>269</v>
      </c>
      <c r="E96" s="174" t="s">
        <v>270</v>
      </c>
      <c r="F96" s="158" t="s">
        <v>272</v>
      </c>
      <c r="G96" s="213">
        <f>SUM('[1]determ. costi visite'!AB322:AB329)</f>
        <v>8</v>
      </c>
      <c r="H96" s="213">
        <f>SUM('[1]determ. costi visite'!T863)</f>
        <v>1</v>
      </c>
      <c r="I96" s="160">
        <f t="shared" si="34"/>
        <v>9</v>
      </c>
      <c r="J96" s="161">
        <v>1</v>
      </c>
      <c r="K96" s="161" t="s">
        <v>69</v>
      </c>
      <c r="L96" s="161"/>
      <c r="M96" s="34">
        <f>SUM('Elenco attività ACI'!$D$3)</f>
        <v>250.22</v>
      </c>
      <c r="N96" s="211"/>
      <c r="O96" s="163">
        <f>SUM('Elenco attività ACI'!$D$7)</f>
        <v>8.4700000000000006</v>
      </c>
      <c r="P96" s="163">
        <f t="shared" si="20"/>
        <v>0</v>
      </c>
      <c r="Q96" s="199"/>
      <c r="R96" s="165">
        <f>SUM('Elenco attività ACI'!$D$12)</f>
        <v>9.8800000000000008</v>
      </c>
      <c r="S96" s="166">
        <f t="shared" si="24"/>
        <v>0</v>
      </c>
      <c r="T96" s="200"/>
      <c r="U96" s="168">
        <f>SUM('Elenco attività ACI'!$D$14)</f>
        <v>6.92</v>
      </c>
      <c r="V96" s="168">
        <f t="shared" si="28"/>
        <v>0</v>
      </c>
      <c r="W96" s="169">
        <f t="shared" si="29"/>
        <v>250.22</v>
      </c>
      <c r="X96" s="170">
        <f>SUM('Elenco attività ACI'!$D$18)</f>
        <v>125.11</v>
      </c>
      <c r="Y96" s="168">
        <f>SUM('Elenco attività ACI'!$D$22)</f>
        <v>5.1100000000000003</v>
      </c>
      <c r="Z96" s="170">
        <f t="shared" si="21"/>
        <v>0</v>
      </c>
      <c r="AA96" s="168">
        <f>SUM('Elenco attività ACI'!$D$27)</f>
        <v>5.1100000000000003</v>
      </c>
      <c r="AB96" s="168">
        <f t="shared" si="22"/>
        <v>0</v>
      </c>
      <c r="AC96" s="168">
        <f>SUM('Elenco attività ACI'!$D$29)</f>
        <v>3.8</v>
      </c>
      <c r="AD96" s="168">
        <f t="shared" si="27"/>
        <v>0</v>
      </c>
      <c r="AE96" s="170">
        <f t="shared" si="30"/>
        <v>125.11</v>
      </c>
      <c r="AF96" s="166">
        <f t="shared" si="31"/>
        <v>375.33</v>
      </c>
      <c r="AG96" s="166">
        <f t="shared" si="23"/>
        <v>750.66</v>
      </c>
      <c r="AH96" s="171">
        <f>SUM('[1]Costi misura'!Q182:Q183)</f>
        <v>8</v>
      </c>
      <c r="AI96" s="163">
        <f t="shared" si="32"/>
        <v>419.76</v>
      </c>
      <c r="AJ96" s="163">
        <f t="shared" si="33"/>
        <v>140.4</v>
      </c>
      <c r="AK96" s="163">
        <f t="shared" si="25"/>
        <v>560.16</v>
      </c>
      <c r="AL96" s="172">
        <f t="shared" si="26"/>
        <v>1310.82</v>
      </c>
    </row>
    <row r="97" spans="1:38" x14ac:dyDescent="0.25">
      <c r="A97" s="173">
        <f t="shared" si="35"/>
        <v>96</v>
      </c>
      <c r="B97" s="156">
        <v>1</v>
      </c>
      <c r="C97" s="156" t="s">
        <v>246</v>
      </c>
      <c r="D97" s="157" t="s">
        <v>269</v>
      </c>
      <c r="E97" s="174" t="s">
        <v>270</v>
      </c>
      <c r="F97" s="158" t="s">
        <v>273</v>
      </c>
      <c r="G97" s="213">
        <f>SUM('[1]determ. costi visite'!AB384:AB409)</f>
        <v>26</v>
      </c>
      <c r="H97" s="213">
        <f>SUM('[1]determ. costi visite'!T841)+'[1]determ. costi visite'!T868</f>
        <v>2</v>
      </c>
      <c r="I97" s="160">
        <f t="shared" si="34"/>
        <v>28</v>
      </c>
      <c r="J97" s="161" t="s">
        <v>69</v>
      </c>
      <c r="K97" s="161">
        <v>1</v>
      </c>
      <c r="L97" s="161"/>
      <c r="M97" s="34">
        <f>SUM('Elenco attività ACI'!$D$3)</f>
        <v>250.22</v>
      </c>
      <c r="N97" s="198">
        <v>8</v>
      </c>
      <c r="O97" s="163">
        <f>SUM('Elenco attività ACI'!$D$7)</f>
        <v>8.4700000000000006</v>
      </c>
      <c r="P97" s="163">
        <f t="shared" si="20"/>
        <v>67.760000000000005</v>
      </c>
      <c r="Q97" s="199"/>
      <c r="R97" s="165">
        <f>SUM('Elenco attività ACI'!$D$12)</f>
        <v>9.8800000000000008</v>
      </c>
      <c r="S97" s="166">
        <f t="shared" si="24"/>
        <v>0</v>
      </c>
      <c r="T97" s="200"/>
      <c r="U97" s="168">
        <f>SUM('Elenco attività ACI'!$D$14)</f>
        <v>6.92</v>
      </c>
      <c r="V97" s="168">
        <f t="shared" si="28"/>
        <v>0</v>
      </c>
      <c r="W97" s="169">
        <f t="shared" si="29"/>
        <v>317.98</v>
      </c>
      <c r="X97" s="170">
        <f>SUM('Elenco attività ACI'!$D$18)</f>
        <v>125.11</v>
      </c>
      <c r="Y97" s="168">
        <f>SUM('Elenco attività ACI'!$D$22)</f>
        <v>5.1100000000000003</v>
      </c>
      <c r="Z97" s="170">
        <f t="shared" si="21"/>
        <v>40.880000000000003</v>
      </c>
      <c r="AA97" s="168">
        <f>SUM('Elenco attività ACI'!$D$27)</f>
        <v>5.1100000000000003</v>
      </c>
      <c r="AB97" s="168">
        <f t="shared" si="22"/>
        <v>0</v>
      </c>
      <c r="AC97" s="168">
        <f>SUM('Elenco attività ACI'!$D$29)</f>
        <v>3.8</v>
      </c>
      <c r="AD97" s="168">
        <f t="shared" si="27"/>
        <v>0</v>
      </c>
      <c r="AE97" s="170">
        <f t="shared" si="30"/>
        <v>165.99</v>
      </c>
      <c r="AF97" s="166">
        <f t="shared" si="31"/>
        <v>483.97</v>
      </c>
      <c r="AG97" s="166">
        <f t="shared" si="23"/>
        <v>967.94</v>
      </c>
      <c r="AH97" s="171">
        <f>SUM('[1]Costi misura'!Q184:Q186)</f>
        <v>28</v>
      </c>
      <c r="AI97" s="163">
        <f t="shared" si="32"/>
        <v>1469.1599999999999</v>
      </c>
      <c r="AJ97" s="163">
        <f t="shared" si="33"/>
        <v>491.40000000000003</v>
      </c>
      <c r="AK97" s="163">
        <f t="shared" si="25"/>
        <v>1960.56</v>
      </c>
      <c r="AL97" s="172">
        <f t="shared" si="26"/>
        <v>2928.5</v>
      </c>
    </row>
    <row r="98" spans="1:38" x14ac:dyDescent="0.25">
      <c r="A98" s="173">
        <f t="shared" si="35"/>
        <v>97</v>
      </c>
      <c r="B98" s="156">
        <v>1</v>
      </c>
      <c r="C98" s="156" t="s">
        <v>246</v>
      </c>
      <c r="D98" s="157" t="s">
        <v>269</v>
      </c>
      <c r="E98" s="174" t="s">
        <v>270</v>
      </c>
      <c r="F98" s="158" t="s">
        <v>274</v>
      </c>
      <c r="G98" s="213">
        <f>SUM('[1]determ. costi visite'!AB423:AB430)</f>
        <v>8</v>
      </c>
      <c r="H98" s="216"/>
      <c r="I98" s="160">
        <f t="shared" si="34"/>
        <v>8</v>
      </c>
      <c r="J98" s="161">
        <v>1</v>
      </c>
      <c r="K98" s="161" t="s">
        <v>69</v>
      </c>
      <c r="L98" s="161"/>
      <c r="M98" s="34">
        <f>SUM('Elenco attività ACI'!$D$3)</f>
        <v>250.22</v>
      </c>
      <c r="N98" s="211"/>
      <c r="O98" s="163">
        <f>SUM('Elenco attività ACI'!$D$7)</f>
        <v>8.4700000000000006</v>
      </c>
      <c r="P98" s="163">
        <f t="shared" ref="P98:P107" si="36">SUM(N98*O98)</f>
        <v>0</v>
      </c>
      <c r="Q98" s="199"/>
      <c r="R98" s="165">
        <f>SUM('Elenco attività ACI'!$D$12)</f>
        <v>9.8800000000000008</v>
      </c>
      <c r="S98" s="166">
        <f t="shared" si="24"/>
        <v>0</v>
      </c>
      <c r="T98" s="200"/>
      <c r="U98" s="168">
        <f>SUM('Elenco attività ACI'!$D$14)</f>
        <v>6.92</v>
      </c>
      <c r="V98" s="168">
        <f t="shared" si="28"/>
        <v>0</v>
      </c>
      <c r="W98" s="169">
        <f t="shared" si="29"/>
        <v>250.22</v>
      </c>
      <c r="X98" s="170">
        <f>SUM('Elenco attività ACI'!$D$18)</f>
        <v>125.11</v>
      </c>
      <c r="Y98" s="168">
        <f>SUM('Elenco attività ACI'!$D$22)</f>
        <v>5.1100000000000003</v>
      </c>
      <c r="Z98" s="170">
        <f t="shared" ref="Z98:Z107" si="37">SUM(N98*Y98)</f>
        <v>0</v>
      </c>
      <c r="AA98" s="168">
        <f>SUM('Elenco attività ACI'!$D$27)</f>
        <v>5.1100000000000003</v>
      </c>
      <c r="AB98" s="168">
        <f t="shared" ref="AB98:AB107" si="38">SUM(Q98*AA98)</f>
        <v>0</v>
      </c>
      <c r="AC98" s="168">
        <f>SUM('Elenco attività ACI'!$D$29)</f>
        <v>3.8</v>
      </c>
      <c r="AD98" s="168">
        <f t="shared" si="27"/>
        <v>0</v>
      </c>
      <c r="AE98" s="170">
        <f t="shared" si="30"/>
        <v>125.11</v>
      </c>
      <c r="AF98" s="166">
        <f t="shared" si="31"/>
        <v>375.33</v>
      </c>
      <c r="AG98" s="166">
        <f t="shared" ref="AG98:AG107" si="39">SUM(AF98)*$AM$1</f>
        <v>750.66</v>
      </c>
      <c r="AH98" s="171">
        <f>SUM('[1]Costi misura'!Q187:Q188)</f>
        <v>8</v>
      </c>
      <c r="AI98" s="163">
        <f t="shared" si="32"/>
        <v>419.76</v>
      </c>
      <c r="AJ98" s="163">
        <f t="shared" si="33"/>
        <v>140.4</v>
      </c>
      <c r="AK98" s="163">
        <f t="shared" si="25"/>
        <v>560.16</v>
      </c>
      <c r="AL98" s="172">
        <f t="shared" si="26"/>
        <v>1310.82</v>
      </c>
    </row>
    <row r="99" spans="1:38" x14ac:dyDescent="0.25">
      <c r="A99" s="173">
        <f t="shared" si="35"/>
        <v>98</v>
      </c>
      <c r="B99" s="156">
        <v>1</v>
      </c>
      <c r="C99" s="156" t="s">
        <v>246</v>
      </c>
      <c r="D99" s="157" t="s">
        <v>269</v>
      </c>
      <c r="E99" s="174" t="s">
        <v>270</v>
      </c>
      <c r="F99" s="158" t="s">
        <v>275</v>
      </c>
      <c r="G99" s="213">
        <f>SUM('[1]determ. costi visite'!AB733:AB746)</f>
        <v>14</v>
      </c>
      <c r="H99" s="213">
        <f>SUM('[1]determ. costi visite'!T885)</f>
        <v>1</v>
      </c>
      <c r="I99" s="160">
        <f t="shared" si="34"/>
        <v>15</v>
      </c>
      <c r="J99" s="161">
        <v>1</v>
      </c>
      <c r="K99" s="161" t="s">
        <v>69</v>
      </c>
      <c r="L99" s="161"/>
      <c r="M99" s="34">
        <f>SUM('Elenco attività ACI'!$D$3)</f>
        <v>250.22</v>
      </c>
      <c r="N99" s="211"/>
      <c r="O99" s="163">
        <f>SUM('Elenco attività ACI'!$D$7)</f>
        <v>8.4700000000000006</v>
      </c>
      <c r="P99" s="163">
        <f t="shared" si="36"/>
        <v>0</v>
      </c>
      <c r="Q99" s="199"/>
      <c r="R99" s="165">
        <f>SUM('Elenco attività ACI'!$D$12)</f>
        <v>9.8800000000000008</v>
      </c>
      <c r="S99" s="166">
        <f t="shared" si="24"/>
        <v>0</v>
      </c>
      <c r="T99" s="200"/>
      <c r="U99" s="168">
        <f>SUM('Elenco attività ACI'!$D$14)</f>
        <v>6.92</v>
      </c>
      <c r="V99" s="168">
        <f t="shared" si="28"/>
        <v>0</v>
      </c>
      <c r="W99" s="169">
        <f t="shared" si="29"/>
        <v>250.22</v>
      </c>
      <c r="X99" s="170">
        <f>SUM('Elenco attività ACI'!$D$18)</f>
        <v>125.11</v>
      </c>
      <c r="Y99" s="168">
        <f>SUM('Elenco attività ACI'!$D$22)</f>
        <v>5.1100000000000003</v>
      </c>
      <c r="Z99" s="170">
        <f t="shared" si="37"/>
        <v>0</v>
      </c>
      <c r="AA99" s="168">
        <f>SUM('Elenco attività ACI'!$D$27)</f>
        <v>5.1100000000000003</v>
      </c>
      <c r="AB99" s="168">
        <f t="shared" si="38"/>
        <v>0</v>
      </c>
      <c r="AC99" s="168">
        <f>SUM('Elenco attività ACI'!$D$29)</f>
        <v>3.8</v>
      </c>
      <c r="AD99" s="168">
        <f t="shared" si="27"/>
        <v>0</v>
      </c>
      <c r="AE99" s="170">
        <f t="shared" si="30"/>
        <v>125.11</v>
      </c>
      <c r="AF99" s="166">
        <f t="shared" si="31"/>
        <v>375.33</v>
      </c>
      <c r="AG99" s="166">
        <f t="shared" si="39"/>
        <v>750.66</v>
      </c>
      <c r="AH99" s="171">
        <f>SUM('[1]Costi misura'!Q189:Q190)</f>
        <v>15</v>
      </c>
      <c r="AI99" s="163">
        <f t="shared" si="32"/>
        <v>787.05</v>
      </c>
      <c r="AJ99" s="163">
        <f t="shared" si="33"/>
        <v>263.25</v>
      </c>
      <c r="AK99" s="163">
        <f t="shared" si="25"/>
        <v>1050.3</v>
      </c>
      <c r="AL99" s="172">
        <f t="shared" si="26"/>
        <v>1800.96</v>
      </c>
    </row>
    <row r="100" spans="1:38" x14ac:dyDescent="0.25">
      <c r="A100" s="173">
        <f t="shared" si="35"/>
        <v>99</v>
      </c>
      <c r="B100" s="156">
        <v>1</v>
      </c>
      <c r="C100" s="156" t="s">
        <v>246</v>
      </c>
      <c r="D100" s="157" t="s">
        <v>269</v>
      </c>
      <c r="E100" s="174" t="s">
        <v>270</v>
      </c>
      <c r="F100" s="158" t="s">
        <v>276</v>
      </c>
      <c r="G100" s="213">
        <f>SUM('[1]determ. costi visite'!AB982:AB1009)</f>
        <v>28</v>
      </c>
      <c r="H100" s="216"/>
      <c r="I100" s="160">
        <f t="shared" si="34"/>
        <v>28</v>
      </c>
      <c r="J100" s="161" t="s">
        <v>69</v>
      </c>
      <c r="K100" s="161">
        <v>1</v>
      </c>
      <c r="L100" s="161"/>
      <c r="M100" s="34">
        <f>SUM('Elenco attività ACI'!$D$3)</f>
        <v>250.22</v>
      </c>
      <c r="N100" s="198">
        <v>8</v>
      </c>
      <c r="O100" s="163">
        <f>SUM('Elenco attività ACI'!$D$7)</f>
        <v>8.4700000000000006</v>
      </c>
      <c r="P100" s="163">
        <f t="shared" si="36"/>
        <v>67.760000000000005</v>
      </c>
      <c r="Q100" s="199"/>
      <c r="R100" s="165">
        <f>SUM('Elenco attività ACI'!$D$12)</f>
        <v>9.8800000000000008</v>
      </c>
      <c r="S100" s="166">
        <f t="shared" si="24"/>
        <v>0</v>
      </c>
      <c r="T100" s="200"/>
      <c r="U100" s="168">
        <f>SUM('Elenco attività ACI'!$D$14)</f>
        <v>6.92</v>
      </c>
      <c r="V100" s="168">
        <f t="shared" si="28"/>
        <v>0</v>
      </c>
      <c r="W100" s="169">
        <f t="shared" si="29"/>
        <v>317.98</v>
      </c>
      <c r="X100" s="170">
        <f>SUM('Elenco attività ACI'!$D$18)</f>
        <v>125.11</v>
      </c>
      <c r="Y100" s="168">
        <f>SUM('Elenco attività ACI'!$D$22)</f>
        <v>5.1100000000000003</v>
      </c>
      <c r="Z100" s="170">
        <f t="shared" si="37"/>
        <v>40.880000000000003</v>
      </c>
      <c r="AA100" s="168">
        <f>SUM('Elenco attività ACI'!$D$27)</f>
        <v>5.1100000000000003</v>
      </c>
      <c r="AB100" s="168">
        <f t="shared" si="38"/>
        <v>0</v>
      </c>
      <c r="AC100" s="168">
        <f>SUM('Elenco attività ACI'!$D$29)</f>
        <v>3.8</v>
      </c>
      <c r="AD100" s="168">
        <f t="shared" si="27"/>
        <v>0</v>
      </c>
      <c r="AE100" s="170">
        <f t="shared" si="30"/>
        <v>165.99</v>
      </c>
      <c r="AF100" s="166">
        <f t="shared" si="31"/>
        <v>483.97</v>
      </c>
      <c r="AG100" s="166">
        <f t="shared" si="39"/>
        <v>967.94</v>
      </c>
      <c r="AH100" s="171">
        <f>SUM('[1]Costi misura'!Q191:Q192)</f>
        <v>28</v>
      </c>
      <c r="AI100" s="163">
        <f t="shared" si="32"/>
        <v>1469.1599999999999</v>
      </c>
      <c r="AJ100" s="163">
        <f t="shared" si="33"/>
        <v>491.40000000000003</v>
      </c>
      <c r="AK100" s="163">
        <f t="shared" si="25"/>
        <v>1960.56</v>
      </c>
      <c r="AL100" s="172">
        <f t="shared" si="26"/>
        <v>2928.5</v>
      </c>
    </row>
    <row r="101" spans="1:38" x14ac:dyDescent="0.25">
      <c r="A101" s="173">
        <f t="shared" si="35"/>
        <v>100</v>
      </c>
      <c r="B101" s="156">
        <v>1</v>
      </c>
      <c r="C101" s="156" t="s">
        <v>246</v>
      </c>
      <c r="D101" s="157" t="s">
        <v>269</v>
      </c>
      <c r="E101" s="174" t="s">
        <v>270</v>
      </c>
      <c r="F101" s="158" t="s">
        <v>277</v>
      </c>
      <c r="G101" s="213">
        <f>SUM('[1]determ. costi visite'!AB1215:AB1224)</f>
        <v>10</v>
      </c>
      <c r="H101" s="216"/>
      <c r="I101" s="160">
        <f t="shared" si="34"/>
        <v>10</v>
      </c>
      <c r="J101" s="161">
        <v>1</v>
      </c>
      <c r="K101" s="161" t="s">
        <v>69</v>
      </c>
      <c r="L101" s="161"/>
      <c r="M101" s="34">
        <f>SUM('Elenco attività ACI'!$D$3)</f>
        <v>250.22</v>
      </c>
      <c r="N101" s="211"/>
      <c r="O101" s="163">
        <f>SUM('Elenco attività ACI'!$D$7)</f>
        <v>8.4700000000000006</v>
      </c>
      <c r="P101" s="163">
        <f t="shared" si="36"/>
        <v>0</v>
      </c>
      <c r="Q101" s="199"/>
      <c r="R101" s="165">
        <f>SUM('Elenco attività ACI'!$D$12)</f>
        <v>9.8800000000000008</v>
      </c>
      <c r="S101" s="166">
        <f t="shared" si="24"/>
        <v>0</v>
      </c>
      <c r="T101" s="200"/>
      <c r="U101" s="168">
        <f>SUM('Elenco attività ACI'!$D$14)</f>
        <v>6.92</v>
      </c>
      <c r="V101" s="168">
        <f t="shared" si="28"/>
        <v>0</v>
      </c>
      <c r="W101" s="169">
        <f t="shared" si="29"/>
        <v>250.22</v>
      </c>
      <c r="X101" s="170">
        <f>SUM('Elenco attività ACI'!$D$18)</f>
        <v>125.11</v>
      </c>
      <c r="Y101" s="168">
        <f>SUM('Elenco attività ACI'!$D$22)</f>
        <v>5.1100000000000003</v>
      </c>
      <c r="Z101" s="170">
        <f t="shared" si="37"/>
        <v>0</v>
      </c>
      <c r="AA101" s="168">
        <f>SUM('Elenco attività ACI'!$D$27)</f>
        <v>5.1100000000000003</v>
      </c>
      <c r="AB101" s="168">
        <f t="shared" si="38"/>
        <v>0</v>
      </c>
      <c r="AC101" s="168">
        <f>SUM('Elenco attività ACI'!$D$29)</f>
        <v>3.8</v>
      </c>
      <c r="AD101" s="168">
        <f t="shared" si="27"/>
        <v>0</v>
      </c>
      <c r="AE101" s="170">
        <f t="shared" si="30"/>
        <v>125.11</v>
      </c>
      <c r="AF101" s="166">
        <f t="shared" si="31"/>
        <v>375.33</v>
      </c>
      <c r="AG101" s="166">
        <f t="shared" si="39"/>
        <v>750.66</v>
      </c>
      <c r="AH101" s="171">
        <f>SUM('[1]Costi misura'!Q193)</f>
        <v>10</v>
      </c>
      <c r="AI101" s="163">
        <f t="shared" si="32"/>
        <v>524.70000000000005</v>
      </c>
      <c r="AJ101" s="163">
        <f t="shared" si="33"/>
        <v>175.5</v>
      </c>
      <c r="AK101" s="163">
        <f t="shared" si="25"/>
        <v>700.2</v>
      </c>
      <c r="AL101" s="172">
        <f t="shared" si="26"/>
        <v>1450.8600000000001</v>
      </c>
    </row>
    <row r="102" spans="1:38" x14ac:dyDescent="0.25">
      <c r="A102" s="173">
        <f t="shared" si="35"/>
        <v>101</v>
      </c>
      <c r="B102" s="156">
        <v>1</v>
      </c>
      <c r="C102" s="156" t="s">
        <v>246</v>
      </c>
      <c r="D102" s="157" t="s">
        <v>269</v>
      </c>
      <c r="E102" s="174" t="s">
        <v>270</v>
      </c>
      <c r="F102" s="158" t="s">
        <v>278</v>
      </c>
      <c r="G102" s="213">
        <f>SUM('[1]determ. costi visite'!AB1955:AB1962)</f>
        <v>8</v>
      </c>
      <c r="H102" s="213">
        <f>SUM('[1]determ. costi visite'!V920)</f>
        <v>1</v>
      </c>
      <c r="I102" s="160">
        <f t="shared" si="34"/>
        <v>9</v>
      </c>
      <c r="J102" s="161">
        <v>1</v>
      </c>
      <c r="K102" s="161" t="s">
        <v>69</v>
      </c>
      <c r="L102" s="161"/>
      <c r="M102" s="34">
        <f>SUM('Elenco attività ACI'!$D$3)</f>
        <v>250.22</v>
      </c>
      <c r="N102" s="211"/>
      <c r="O102" s="163">
        <f>SUM('Elenco attività ACI'!$D$7)</f>
        <v>8.4700000000000006</v>
      </c>
      <c r="P102" s="163">
        <f t="shared" si="36"/>
        <v>0</v>
      </c>
      <c r="Q102" s="199"/>
      <c r="R102" s="165">
        <f>SUM('Elenco attività ACI'!$D$12)</f>
        <v>9.8800000000000008</v>
      </c>
      <c r="S102" s="166">
        <f t="shared" si="24"/>
        <v>0</v>
      </c>
      <c r="T102" s="200"/>
      <c r="U102" s="168">
        <f>SUM('Elenco attività ACI'!$D$14)</f>
        <v>6.92</v>
      </c>
      <c r="V102" s="168">
        <f t="shared" si="28"/>
        <v>0</v>
      </c>
      <c r="W102" s="169">
        <f t="shared" si="29"/>
        <v>250.22</v>
      </c>
      <c r="X102" s="170">
        <f>SUM('Elenco attività ACI'!$D$18)</f>
        <v>125.11</v>
      </c>
      <c r="Y102" s="168">
        <f>SUM('Elenco attività ACI'!$D$22)</f>
        <v>5.1100000000000003</v>
      </c>
      <c r="Z102" s="170">
        <f t="shared" si="37"/>
        <v>0</v>
      </c>
      <c r="AA102" s="168">
        <f>SUM('Elenco attività ACI'!$D$27)</f>
        <v>5.1100000000000003</v>
      </c>
      <c r="AB102" s="168">
        <f t="shared" si="38"/>
        <v>0</v>
      </c>
      <c r="AC102" s="168">
        <f>SUM('Elenco attività ACI'!$D$29)</f>
        <v>3.8</v>
      </c>
      <c r="AD102" s="168">
        <f t="shared" si="27"/>
        <v>0</v>
      </c>
      <c r="AE102" s="170">
        <f t="shared" si="30"/>
        <v>125.11</v>
      </c>
      <c r="AF102" s="166">
        <f t="shared" si="31"/>
        <v>375.33</v>
      </c>
      <c r="AG102" s="166">
        <f t="shared" si="39"/>
        <v>750.66</v>
      </c>
      <c r="AH102" s="171">
        <f>SUM('[1]Costi misura'!Q194:Q195)</f>
        <v>7</v>
      </c>
      <c r="AI102" s="163">
        <f t="shared" si="32"/>
        <v>367.28999999999996</v>
      </c>
      <c r="AJ102" s="163">
        <f t="shared" si="33"/>
        <v>122.85000000000001</v>
      </c>
      <c r="AK102" s="163">
        <f t="shared" si="25"/>
        <v>490.14</v>
      </c>
      <c r="AL102" s="172">
        <f t="shared" si="26"/>
        <v>1240.8</v>
      </c>
    </row>
    <row r="103" spans="1:38" x14ac:dyDescent="0.25">
      <c r="A103" s="173">
        <f t="shared" si="35"/>
        <v>102</v>
      </c>
      <c r="B103" s="156">
        <v>1</v>
      </c>
      <c r="C103" s="156" t="s">
        <v>246</v>
      </c>
      <c r="D103" s="157" t="s">
        <v>269</v>
      </c>
      <c r="E103" s="174" t="s">
        <v>270</v>
      </c>
      <c r="F103" s="158" t="s">
        <v>279</v>
      </c>
      <c r="G103" s="213">
        <f>SUM('[1]determ. costi visite'!AB2113:AB2122)</f>
        <v>10</v>
      </c>
      <c r="H103" s="213">
        <f>SUM('[1]determ. costi visite'!T926)</f>
        <v>1</v>
      </c>
      <c r="I103" s="160">
        <f t="shared" si="34"/>
        <v>11</v>
      </c>
      <c r="J103" s="161">
        <v>1</v>
      </c>
      <c r="K103" s="161" t="s">
        <v>69</v>
      </c>
      <c r="L103" s="161"/>
      <c r="M103" s="34">
        <f>SUM('Elenco attività ACI'!$D$3)</f>
        <v>250.22</v>
      </c>
      <c r="N103" s="211"/>
      <c r="O103" s="163">
        <f>SUM('Elenco attività ACI'!$D$7)</f>
        <v>8.4700000000000006</v>
      </c>
      <c r="P103" s="163">
        <f t="shared" si="36"/>
        <v>0</v>
      </c>
      <c r="Q103" s="199"/>
      <c r="R103" s="165">
        <f>SUM('Elenco attività ACI'!$D$12)</f>
        <v>9.8800000000000008</v>
      </c>
      <c r="S103" s="166">
        <f t="shared" si="24"/>
        <v>0</v>
      </c>
      <c r="T103" s="200"/>
      <c r="U103" s="168">
        <f>SUM('Elenco attività ACI'!$D$14)</f>
        <v>6.92</v>
      </c>
      <c r="V103" s="168">
        <f t="shared" si="28"/>
        <v>0</v>
      </c>
      <c r="W103" s="169">
        <f t="shared" si="29"/>
        <v>250.22</v>
      </c>
      <c r="X103" s="170">
        <f>SUM('Elenco attività ACI'!$D$18)</f>
        <v>125.11</v>
      </c>
      <c r="Y103" s="168">
        <f>SUM('Elenco attività ACI'!$D$22)</f>
        <v>5.1100000000000003</v>
      </c>
      <c r="Z103" s="170">
        <f t="shared" si="37"/>
        <v>0</v>
      </c>
      <c r="AA103" s="168">
        <f>SUM('Elenco attività ACI'!$D$27)</f>
        <v>5.1100000000000003</v>
      </c>
      <c r="AB103" s="168">
        <f t="shared" si="38"/>
        <v>0</v>
      </c>
      <c r="AC103" s="168">
        <f>SUM('Elenco attività ACI'!$D$29)</f>
        <v>3.8</v>
      </c>
      <c r="AD103" s="168">
        <f t="shared" si="27"/>
        <v>0</v>
      </c>
      <c r="AE103" s="170">
        <f t="shared" si="30"/>
        <v>125.11</v>
      </c>
      <c r="AF103" s="166">
        <f t="shared" si="31"/>
        <v>375.33</v>
      </c>
      <c r="AG103" s="166">
        <f t="shared" si="39"/>
        <v>750.66</v>
      </c>
      <c r="AH103" s="171">
        <f>SUM('[1]Costi misura'!Q196:Q197)</f>
        <v>11</v>
      </c>
      <c r="AI103" s="163">
        <f t="shared" si="32"/>
        <v>577.16999999999996</v>
      </c>
      <c r="AJ103" s="163">
        <f t="shared" si="33"/>
        <v>193.05</v>
      </c>
      <c r="AK103" s="163">
        <f t="shared" si="25"/>
        <v>770.22</v>
      </c>
      <c r="AL103" s="172">
        <f t="shared" si="26"/>
        <v>1520.88</v>
      </c>
    </row>
    <row r="104" spans="1:38" x14ac:dyDescent="0.25">
      <c r="A104" s="173">
        <f t="shared" si="35"/>
        <v>103</v>
      </c>
      <c r="B104" s="156">
        <v>1</v>
      </c>
      <c r="C104" s="156" t="s">
        <v>246</v>
      </c>
      <c r="D104" s="157" t="s">
        <v>280</v>
      </c>
      <c r="E104" s="174" t="s">
        <v>281</v>
      </c>
      <c r="F104" s="158" t="s">
        <v>282</v>
      </c>
      <c r="G104" s="213">
        <f>SUM('[1]determ. costi visite'!AB777:AB784)</f>
        <v>8</v>
      </c>
      <c r="H104" s="213">
        <f>SUM('[1]determ. costi visite'!T890)</f>
        <v>1</v>
      </c>
      <c r="I104" s="160">
        <f t="shared" si="34"/>
        <v>9</v>
      </c>
      <c r="J104" s="161">
        <v>1</v>
      </c>
      <c r="K104" s="161" t="s">
        <v>69</v>
      </c>
      <c r="L104" s="161"/>
      <c r="M104" s="34">
        <f>SUM('Elenco attività ACI'!$D$3)</f>
        <v>250.22</v>
      </c>
      <c r="N104" s="211"/>
      <c r="O104" s="163">
        <f>SUM('Elenco attività ACI'!$D$7)</f>
        <v>8.4700000000000006</v>
      </c>
      <c r="P104" s="163">
        <f t="shared" si="36"/>
        <v>0</v>
      </c>
      <c r="Q104" s="199"/>
      <c r="R104" s="165">
        <f>SUM('Elenco attività ACI'!$D$12)</f>
        <v>9.8800000000000008</v>
      </c>
      <c r="S104" s="166">
        <f t="shared" si="24"/>
        <v>0</v>
      </c>
      <c r="T104" s="200"/>
      <c r="U104" s="168">
        <f>SUM('Elenco attività ACI'!$D$14)</f>
        <v>6.92</v>
      </c>
      <c r="V104" s="168">
        <f t="shared" si="28"/>
        <v>0</v>
      </c>
      <c r="W104" s="169">
        <f t="shared" si="29"/>
        <v>250.22</v>
      </c>
      <c r="X104" s="170">
        <f>SUM('Elenco attività ACI'!$D$18)</f>
        <v>125.11</v>
      </c>
      <c r="Y104" s="168">
        <f>SUM('Elenco attività ACI'!$D$22)</f>
        <v>5.1100000000000003</v>
      </c>
      <c r="Z104" s="170">
        <f t="shared" si="37"/>
        <v>0</v>
      </c>
      <c r="AA104" s="168">
        <f>SUM('Elenco attività ACI'!$D$27)</f>
        <v>5.1100000000000003</v>
      </c>
      <c r="AB104" s="168">
        <f t="shared" si="38"/>
        <v>0</v>
      </c>
      <c r="AC104" s="168">
        <f>SUM('Elenco attività ACI'!$D$29)</f>
        <v>3.8</v>
      </c>
      <c r="AD104" s="168">
        <f t="shared" si="27"/>
        <v>0</v>
      </c>
      <c r="AE104" s="170">
        <f t="shared" si="30"/>
        <v>125.11</v>
      </c>
      <c r="AF104" s="166">
        <f t="shared" si="31"/>
        <v>375.33</v>
      </c>
      <c r="AG104" s="166">
        <f t="shared" si="39"/>
        <v>750.66</v>
      </c>
      <c r="AH104" s="171">
        <f>SUM('[1]Costi misura'!Q198:Q199)</f>
        <v>9</v>
      </c>
      <c r="AI104" s="163">
        <f t="shared" si="32"/>
        <v>472.23</v>
      </c>
      <c r="AJ104" s="163">
        <f t="shared" si="33"/>
        <v>157.95000000000002</v>
      </c>
      <c r="AK104" s="163">
        <f t="shared" si="25"/>
        <v>630.18000000000006</v>
      </c>
      <c r="AL104" s="172">
        <f t="shared" si="26"/>
        <v>1380.8400000000001</v>
      </c>
    </row>
    <row r="105" spans="1:38" x14ac:dyDescent="0.25">
      <c r="A105" s="173">
        <f t="shared" si="35"/>
        <v>104</v>
      </c>
      <c r="B105" s="156">
        <v>1</v>
      </c>
      <c r="C105" s="156" t="s">
        <v>246</v>
      </c>
      <c r="D105" s="157" t="s">
        <v>280</v>
      </c>
      <c r="E105" s="174" t="s">
        <v>281</v>
      </c>
      <c r="F105" s="158" t="s">
        <v>283</v>
      </c>
      <c r="G105" s="213">
        <f>SUM('[1]determ. costi visite'!AB1164:AB1174)</f>
        <v>11</v>
      </c>
      <c r="H105" s="213"/>
      <c r="I105" s="160">
        <f t="shared" si="34"/>
        <v>11</v>
      </c>
      <c r="J105" s="161">
        <v>1</v>
      </c>
      <c r="K105" s="161" t="s">
        <v>69</v>
      </c>
      <c r="L105" s="161"/>
      <c r="M105" s="34">
        <f>SUM('Elenco attività ACI'!$D$3)</f>
        <v>250.22</v>
      </c>
      <c r="N105" s="211"/>
      <c r="O105" s="163">
        <f>SUM('Elenco attività ACI'!$D$7)</f>
        <v>8.4700000000000006</v>
      </c>
      <c r="P105" s="163">
        <f t="shared" si="36"/>
        <v>0</v>
      </c>
      <c r="Q105" s="199"/>
      <c r="R105" s="165">
        <f>SUM('Elenco attività ACI'!$D$12)</f>
        <v>9.8800000000000008</v>
      </c>
      <c r="S105" s="166">
        <f t="shared" si="24"/>
        <v>0</v>
      </c>
      <c r="T105" s="200"/>
      <c r="U105" s="168">
        <f>SUM('Elenco attività ACI'!$D$14)</f>
        <v>6.92</v>
      </c>
      <c r="V105" s="168">
        <f t="shared" si="28"/>
        <v>0</v>
      </c>
      <c r="W105" s="169">
        <f t="shared" si="29"/>
        <v>250.22</v>
      </c>
      <c r="X105" s="170">
        <f>SUM('Elenco attività ACI'!$D$18)</f>
        <v>125.11</v>
      </c>
      <c r="Y105" s="168">
        <f>SUM('Elenco attività ACI'!$D$22)</f>
        <v>5.1100000000000003</v>
      </c>
      <c r="Z105" s="170">
        <f t="shared" si="37"/>
        <v>0</v>
      </c>
      <c r="AA105" s="168">
        <f>SUM('Elenco attività ACI'!$D$27)</f>
        <v>5.1100000000000003</v>
      </c>
      <c r="AB105" s="168">
        <f t="shared" si="38"/>
        <v>0</v>
      </c>
      <c r="AC105" s="168">
        <f>SUM('Elenco attività ACI'!$D$29)</f>
        <v>3.8</v>
      </c>
      <c r="AD105" s="168">
        <f t="shared" si="27"/>
        <v>0</v>
      </c>
      <c r="AE105" s="170">
        <f t="shared" si="30"/>
        <v>125.11</v>
      </c>
      <c r="AF105" s="166">
        <f t="shared" si="31"/>
        <v>375.33</v>
      </c>
      <c r="AG105" s="166">
        <f t="shared" si="39"/>
        <v>750.66</v>
      </c>
      <c r="AH105" s="171">
        <f>SUM('[1]Costi misura'!Q200:Q201)</f>
        <v>10</v>
      </c>
      <c r="AI105" s="163">
        <f t="shared" si="32"/>
        <v>524.70000000000005</v>
      </c>
      <c r="AJ105" s="163">
        <f t="shared" si="33"/>
        <v>175.5</v>
      </c>
      <c r="AK105" s="163">
        <f t="shared" si="25"/>
        <v>700.2</v>
      </c>
      <c r="AL105" s="172">
        <f t="shared" si="26"/>
        <v>1450.8600000000001</v>
      </c>
    </row>
    <row r="106" spans="1:38" x14ac:dyDescent="0.25">
      <c r="A106" s="173">
        <f t="shared" si="35"/>
        <v>105</v>
      </c>
      <c r="B106" s="156">
        <v>1</v>
      </c>
      <c r="C106" s="156" t="s">
        <v>246</v>
      </c>
      <c r="D106" s="157" t="s">
        <v>280</v>
      </c>
      <c r="E106" s="158" t="s">
        <v>265</v>
      </c>
      <c r="F106" s="158" t="s">
        <v>284</v>
      </c>
      <c r="G106" s="213">
        <f>SUM('[1]determ. costi visite'!AB76:AB92)</f>
        <v>17</v>
      </c>
      <c r="H106" s="213">
        <f>SUM('[1]determ. costi visite'!T848)</f>
        <v>1</v>
      </c>
      <c r="I106" s="160">
        <f t="shared" si="34"/>
        <v>18</v>
      </c>
      <c r="J106" s="161">
        <v>1</v>
      </c>
      <c r="K106" s="161" t="s">
        <v>69</v>
      </c>
      <c r="L106" s="161"/>
      <c r="M106" s="34">
        <f>SUM('Elenco attività ACI'!$D$3)</f>
        <v>250.22</v>
      </c>
      <c r="N106" s="211"/>
      <c r="O106" s="163">
        <f>SUM('Elenco attività ACI'!$D$7)</f>
        <v>8.4700000000000006</v>
      </c>
      <c r="P106" s="163">
        <f t="shared" si="36"/>
        <v>0</v>
      </c>
      <c r="Q106" s="199"/>
      <c r="R106" s="165">
        <f>SUM('Elenco attività ACI'!$D$12)</f>
        <v>9.8800000000000008</v>
      </c>
      <c r="S106" s="166">
        <f t="shared" si="24"/>
        <v>0</v>
      </c>
      <c r="T106" s="200"/>
      <c r="U106" s="168">
        <f>SUM('Elenco attività ACI'!$D$14)</f>
        <v>6.92</v>
      </c>
      <c r="V106" s="168">
        <f t="shared" si="28"/>
        <v>0</v>
      </c>
      <c r="W106" s="169">
        <f t="shared" si="29"/>
        <v>250.22</v>
      </c>
      <c r="X106" s="170">
        <f>SUM('Elenco attività ACI'!$D$18)</f>
        <v>125.11</v>
      </c>
      <c r="Y106" s="168">
        <f>SUM('Elenco attività ACI'!$D$22)</f>
        <v>5.1100000000000003</v>
      </c>
      <c r="Z106" s="170">
        <f t="shared" si="37"/>
        <v>0</v>
      </c>
      <c r="AA106" s="168">
        <f>SUM('Elenco attività ACI'!$D$27)</f>
        <v>5.1100000000000003</v>
      </c>
      <c r="AB106" s="168">
        <f t="shared" si="38"/>
        <v>0</v>
      </c>
      <c r="AC106" s="168">
        <f>SUM('Elenco attività ACI'!$D$29)</f>
        <v>3.8</v>
      </c>
      <c r="AD106" s="168">
        <f t="shared" si="27"/>
        <v>0</v>
      </c>
      <c r="AE106" s="170">
        <f>SUM(X106+Z106+AB106+AD105)</f>
        <v>125.11</v>
      </c>
      <c r="AF106" s="166">
        <f t="shared" si="31"/>
        <v>375.33</v>
      </c>
      <c r="AG106" s="166">
        <f t="shared" si="39"/>
        <v>750.66</v>
      </c>
      <c r="AH106" s="171">
        <f>SUM('[1]Costi misura'!Q202:Q203)</f>
        <v>16</v>
      </c>
      <c r="AI106" s="163">
        <f t="shared" si="32"/>
        <v>839.52</v>
      </c>
      <c r="AJ106" s="163">
        <f t="shared" si="33"/>
        <v>280.8</v>
      </c>
      <c r="AK106" s="163">
        <f t="shared" si="25"/>
        <v>1120.32</v>
      </c>
      <c r="AL106" s="172">
        <f t="shared" si="26"/>
        <v>1870.98</v>
      </c>
    </row>
    <row r="107" spans="1:38" ht="16.5" thickBot="1" x14ac:dyDescent="0.3">
      <c r="A107" s="224">
        <f t="shared" si="35"/>
        <v>106</v>
      </c>
      <c r="B107" s="225">
        <v>1</v>
      </c>
      <c r="C107" s="225" t="s">
        <v>246</v>
      </c>
      <c r="D107" s="226" t="s">
        <v>280</v>
      </c>
      <c r="E107" s="227" t="s">
        <v>265</v>
      </c>
      <c r="F107" s="228" t="s">
        <v>285</v>
      </c>
      <c r="G107" s="229">
        <f>SUM('[1]determ. costi visite'!AB1901:AB1926)</f>
        <v>26</v>
      </c>
      <c r="H107" s="229">
        <f>SUM('[1]determ. costi visite'!T916)</f>
        <v>1</v>
      </c>
      <c r="I107" s="230">
        <f t="shared" si="34"/>
        <v>27</v>
      </c>
      <c r="J107" s="231" t="s">
        <v>69</v>
      </c>
      <c r="K107" s="232">
        <v>1</v>
      </c>
      <c r="L107" s="232"/>
      <c r="M107" s="233">
        <f>SUM('Elenco attività ACI'!$D$3)</f>
        <v>250.22</v>
      </c>
      <c r="N107" s="234">
        <v>7</v>
      </c>
      <c r="O107" s="235">
        <f>SUM('Elenco attività ACI'!$D$7)</f>
        <v>8.4700000000000006</v>
      </c>
      <c r="P107" s="235">
        <f t="shared" si="36"/>
        <v>59.290000000000006</v>
      </c>
      <c r="Q107" s="236"/>
      <c r="R107" s="237">
        <f>SUM('Elenco attività ACI'!$D$12)</f>
        <v>9.8800000000000008</v>
      </c>
      <c r="S107" s="238">
        <f t="shared" si="24"/>
        <v>0</v>
      </c>
      <c r="T107" s="239"/>
      <c r="U107" s="240">
        <f>SUM('Elenco attività ACI'!$D$14)</f>
        <v>6.92</v>
      </c>
      <c r="V107" s="240">
        <f t="shared" si="28"/>
        <v>0</v>
      </c>
      <c r="W107" s="241">
        <f t="shared" si="29"/>
        <v>309.51</v>
      </c>
      <c r="X107" s="242">
        <f>SUM('Elenco attività ACI'!$D$18)</f>
        <v>125.11</v>
      </c>
      <c r="Y107" s="240">
        <f>SUM('Elenco attività ACI'!$D$22)</f>
        <v>5.1100000000000003</v>
      </c>
      <c r="Z107" s="242">
        <f t="shared" si="37"/>
        <v>35.770000000000003</v>
      </c>
      <c r="AA107" s="240">
        <f>SUM('Elenco attività ACI'!$D$27)</f>
        <v>5.1100000000000003</v>
      </c>
      <c r="AB107" s="240">
        <f t="shared" si="38"/>
        <v>0</v>
      </c>
      <c r="AC107" s="240">
        <f>SUM('Elenco attività ACI'!$D$29)</f>
        <v>3.8</v>
      </c>
      <c r="AD107" s="240">
        <f t="shared" si="27"/>
        <v>0</v>
      </c>
      <c r="AE107" s="242">
        <f>SUM(X107+Z107+AB107+AD106)</f>
        <v>160.88</v>
      </c>
      <c r="AF107" s="238">
        <f t="shared" si="31"/>
        <v>470.39</v>
      </c>
      <c r="AG107" s="238">
        <f t="shared" si="39"/>
        <v>940.78</v>
      </c>
      <c r="AH107" s="243">
        <f>SUM('[1]Costi misura'!Q204:Q205)</f>
        <v>27</v>
      </c>
      <c r="AI107" s="235">
        <f t="shared" si="32"/>
        <v>1416.69</v>
      </c>
      <c r="AJ107" s="235">
        <f t="shared" si="33"/>
        <v>473.85</v>
      </c>
      <c r="AK107" s="235">
        <f t="shared" si="25"/>
        <v>1890.54</v>
      </c>
      <c r="AL107" s="244">
        <f t="shared" si="26"/>
        <v>2831.3199999999997</v>
      </c>
    </row>
    <row r="108" spans="1:38" ht="19.5" customHeight="1" thickBot="1" x14ac:dyDescent="0.3">
      <c r="F108" s="247" t="s">
        <v>70</v>
      </c>
      <c r="G108" s="248">
        <f t="shared" ref="G108:N108" si="40">SUBTOTAL(9,G2:G107)</f>
        <v>2146</v>
      </c>
      <c r="H108" s="248">
        <f t="shared" si="40"/>
        <v>69</v>
      </c>
      <c r="I108" s="248">
        <f t="shared" si="40"/>
        <v>2215</v>
      </c>
      <c r="J108" s="249">
        <f t="shared" si="40"/>
        <v>88</v>
      </c>
      <c r="K108" s="249">
        <f t="shared" si="40"/>
        <v>13</v>
      </c>
      <c r="L108" s="249">
        <f t="shared" si="40"/>
        <v>5</v>
      </c>
      <c r="M108" s="250">
        <f>SUM(M2:M107)</f>
        <v>26731.020000000019</v>
      </c>
      <c r="N108" s="248">
        <f t="shared" si="40"/>
        <v>237</v>
      </c>
      <c r="O108" s="251"/>
      <c r="P108" s="251">
        <f>SUBTOTAL(9,P2:P107)</f>
        <v>2007.3899999999999</v>
      </c>
      <c r="Q108" s="252">
        <f t="shared" ref="Q108" si="41">SUBTOTAL(9,Q2:Q107)</f>
        <v>234</v>
      </c>
      <c r="R108" s="253"/>
      <c r="S108" s="253">
        <f>SUBTOTAL(9,S2:S107)</f>
        <v>2311.9200000000005</v>
      </c>
      <c r="T108" s="254">
        <f t="shared" ref="T108" si="42">SUBTOTAL(9,T2:T107)</f>
        <v>360</v>
      </c>
      <c r="U108" s="255"/>
      <c r="V108" s="255">
        <f>SUBTOTAL(9,V2:V107)</f>
        <v>2491.1999999999998</v>
      </c>
      <c r="W108" s="256">
        <f>SUBTOTAL(9,W2:W107)</f>
        <v>33541.530000000028</v>
      </c>
      <c r="X108" s="255">
        <f>SUM(X2:X107)</f>
        <v>13261.660000000014</v>
      </c>
      <c r="Y108" s="255"/>
      <c r="Z108" s="255">
        <f>SUBTOTAL(9,Z2:Z107)</f>
        <v>1211.0700000000002</v>
      </c>
      <c r="AA108" s="255"/>
      <c r="AB108" s="255">
        <f>SUBTOTAL(9,AB2:AB107)</f>
        <v>1195.7400000000002</v>
      </c>
      <c r="AC108" s="255"/>
      <c r="AD108" s="255">
        <f>SUBTOTAL(9,AD2:AD107)</f>
        <v>1368</v>
      </c>
      <c r="AE108" s="255">
        <f>SUBTOTAL(9,AE2:AE107)</f>
        <v>17036.470000000012</v>
      </c>
      <c r="AF108" s="253">
        <f t="shared" ref="AF108:AK108" si="43">SUBTOTAL(9,AF2:AF107)</f>
        <v>50578.000000000102</v>
      </c>
      <c r="AG108" s="253">
        <f t="shared" si="43"/>
        <v>101156.0000000002</v>
      </c>
      <c r="AH108" s="248">
        <f t="shared" si="43"/>
        <v>2112</v>
      </c>
      <c r="AI108" s="251">
        <f t="shared" si="43"/>
        <v>110816.63999999998</v>
      </c>
      <c r="AJ108" s="251">
        <f t="shared" si="43"/>
        <v>37065.599999999999</v>
      </c>
      <c r="AK108" s="251">
        <f t="shared" si="43"/>
        <v>147882.23999999999</v>
      </c>
      <c r="AL108" s="257">
        <f>SUBTOTAL(9,AL2:AL107)</f>
        <v>249038.24000000002</v>
      </c>
    </row>
    <row r="109" spans="1:38" x14ac:dyDescent="0.25">
      <c r="A109" s="376" t="s">
        <v>76</v>
      </c>
      <c r="B109" s="377"/>
      <c r="C109" s="377"/>
      <c r="D109" s="258">
        <f>SUM(D110:D112)</f>
        <v>106</v>
      </c>
      <c r="AF109"/>
      <c r="AG109"/>
      <c r="AH109"/>
    </row>
    <row r="110" spans="1:38" x14ac:dyDescent="0.25">
      <c r="A110" s="378" t="s">
        <v>286</v>
      </c>
      <c r="B110" s="379"/>
      <c r="C110" s="380"/>
      <c r="D110" s="261">
        <f>SUM(B2:B38)</f>
        <v>37</v>
      </c>
      <c r="W110" s="35"/>
      <c r="AA110" s="35"/>
      <c r="AB110" s="35"/>
      <c r="AC110" s="35"/>
      <c r="AD110" s="35"/>
      <c r="AF110"/>
      <c r="AG110"/>
      <c r="AH110"/>
    </row>
    <row r="111" spans="1:38" x14ac:dyDescent="0.25">
      <c r="A111" s="381" t="s">
        <v>287</v>
      </c>
      <c r="B111" s="382"/>
      <c r="C111" s="383"/>
      <c r="D111" s="262">
        <f>SUM(B39:B79)</f>
        <v>41</v>
      </c>
      <c r="M111" s="263"/>
      <c r="AF111"/>
      <c r="AG111"/>
      <c r="AH111"/>
    </row>
    <row r="112" spans="1:38" ht="16.5" thickBot="1" x14ac:dyDescent="0.3">
      <c r="A112" s="384" t="s">
        <v>288</v>
      </c>
      <c r="B112" s="385"/>
      <c r="C112" s="386"/>
      <c r="D112" s="264">
        <f>SUM(B80:B107)</f>
        <v>28</v>
      </c>
      <c r="J112" s="245"/>
      <c r="AF112"/>
      <c r="AG112"/>
      <c r="AH112"/>
    </row>
    <row r="113" spans="1:41" ht="16.5" thickBot="1" x14ac:dyDescent="0.3">
      <c r="J113" s="265"/>
      <c r="M113" s="266"/>
      <c r="P113" s="266"/>
      <c r="S113" s="266"/>
      <c r="AF113"/>
      <c r="AG113"/>
      <c r="AH113"/>
      <c r="AL113" s="266"/>
    </row>
    <row r="114" spans="1:41" ht="24" customHeight="1" x14ac:dyDescent="0.25">
      <c r="A114" s="387" t="s">
        <v>76</v>
      </c>
      <c r="B114" s="388"/>
      <c r="C114" s="388"/>
      <c r="D114" s="63">
        <f>SUM(D109)</f>
        <v>106</v>
      </c>
      <c r="G114" s="259"/>
      <c r="H114" s="245"/>
      <c r="I114" s="245"/>
      <c r="J114" s="32"/>
      <c r="K114" s="32"/>
      <c r="L114" s="32"/>
      <c r="AC114" s="35"/>
      <c r="AF114"/>
      <c r="AG114"/>
      <c r="AH114" s="245"/>
      <c r="AL114" s="61"/>
      <c r="AM114" s="61"/>
    </row>
    <row r="115" spans="1:41" ht="24" customHeight="1" x14ac:dyDescent="0.25">
      <c r="A115" s="389" t="s">
        <v>83</v>
      </c>
      <c r="B115" s="390"/>
      <c r="C115" s="390"/>
      <c r="D115" s="64">
        <f>SUM(I108)</f>
        <v>2215</v>
      </c>
      <c r="G115" s="259"/>
      <c r="H115" s="245"/>
      <c r="I115" s="245"/>
      <c r="J115" s="32"/>
      <c r="K115" s="32"/>
      <c r="L115" s="32"/>
      <c r="AF115"/>
      <c r="AG115"/>
      <c r="AH115" s="245"/>
      <c r="AL115" s="61"/>
      <c r="AM115" s="61"/>
    </row>
    <row r="116" spans="1:41" ht="39" customHeight="1" thickBot="1" x14ac:dyDescent="0.3">
      <c r="A116" s="364" t="s">
        <v>289</v>
      </c>
      <c r="B116" s="365"/>
      <c r="C116" s="366"/>
      <c r="D116" s="268">
        <f>SUM(AG108)</f>
        <v>101156.0000000002</v>
      </c>
      <c r="G116" s="259"/>
      <c r="H116" s="245"/>
      <c r="I116" s="245"/>
      <c r="J116" s="32"/>
      <c r="K116" s="32"/>
      <c r="L116" s="32"/>
      <c r="AF116"/>
      <c r="AG116"/>
      <c r="AH116" s="245"/>
      <c r="AL116" s="61"/>
      <c r="AM116" s="61"/>
    </row>
    <row r="117" spans="1:41" s="61" customFormat="1" ht="30.75" customHeight="1" x14ac:dyDescent="0.25">
      <c r="A117" s="367" t="s">
        <v>290</v>
      </c>
      <c r="B117" s="368"/>
      <c r="C117" s="368"/>
      <c r="D117" s="369"/>
      <c r="E117" s="269"/>
      <c r="F117" s="270"/>
      <c r="G117" s="270"/>
      <c r="H117" s="271"/>
      <c r="I117" s="271"/>
      <c r="J117" s="62"/>
      <c r="K117" s="62"/>
      <c r="L117" s="62"/>
      <c r="AC117"/>
      <c r="AD117"/>
      <c r="AE117"/>
      <c r="AF117"/>
      <c r="AG117"/>
      <c r="AH117" s="271"/>
      <c r="AI117"/>
      <c r="AJ117"/>
      <c r="AK117"/>
    </row>
    <row r="118" spans="1:41" ht="39" customHeight="1" x14ac:dyDescent="0.25">
      <c r="A118" s="370" t="s">
        <v>291</v>
      </c>
      <c r="B118" s="371"/>
      <c r="C118" s="372"/>
      <c r="D118" s="272">
        <f>SUM(AK108)</f>
        <v>147882.23999999999</v>
      </c>
      <c r="G118" s="259"/>
      <c r="H118" s="245"/>
      <c r="I118" s="245"/>
      <c r="J118" s="32"/>
      <c r="K118" s="32"/>
      <c r="L118" s="32"/>
      <c r="AF118"/>
      <c r="AG118"/>
      <c r="AH118" s="245"/>
      <c r="AL118" s="61"/>
      <c r="AM118" s="61"/>
    </row>
    <row r="119" spans="1:41" ht="39" customHeight="1" x14ac:dyDescent="0.25">
      <c r="A119" s="350" t="s">
        <v>130</v>
      </c>
      <c r="B119" s="351"/>
      <c r="C119" s="373"/>
      <c r="D119" s="268">
        <v>1000</v>
      </c>
      <c r="G119" s="259"/>
      <c r="H119" s="245"/>
      <c r="I119" s="245"/>
      <c r="J119" s="32"/>
      <c r="K119"/>
      <c r="L119"/>
      <c r="T119" s="273"/>
      <c r="U119" s="273"/>
      <c r="V119" s="273"/>
      <c r="W119" s="273"/>
      <c r="AF119"/>
      <c r="AG119"/>
      <c r="AH119" s="245"/>
      <c r="AN119" s="61"/>
      <c r="AO119" s="61"/>
    </row>
    <row r="120" spans="1:41" ht="53.25" customHeight="1" x14ac:dyDescent="0.25">
      <c r="A120" s="374" t="s">
        <v>84</v>
      </c>
      <c r="B120" s="375"/>
      <c r="C120" s="375"/>
      <c r="D120" s="274">
        <v>70</v>
      </c>
      <c r="G120" s="259"/>
      <c r="H120" s="245"/>
      <c r="I120" s="245"/>
      <c r="J120" s="32"/>
      <c r="K120" s="32"/>
      <c r="L120" s="32"/>
      <c r="AF120"/>
      <c r="AG120"/>
      <c r="AH120" s="245"/>
      <c r="AL120" s="61"/>
      <c r="AM120" s="61"/>
    </row>
    <row r="121" spans="1:41" ht="27.75" customHeight="1" x14ac:dyDescent="0.25">
      <c r="A121" s="275" t="s">
        <v>81</v>
      </c>
      <c r="B121" s="276"/>
      <c r="C121" s="277">
        <v>200</v>
      </c>
      <c r="D121" s="278">
        <f>SUM(C121)*D120</f>
        <v>14000</v>
      </c>
      <c r="G121" s="259"/>
      <c r="H121" s="245"/>
      <c r="I121" s="245"/>
      <c r="J121" s="32"/>
      <c r="K121" s="32"/>
      <c r="L121" s="32"/>
      <c r="AF121"/>
      <c r="AG121"/>
      <c r="AH121" s="245"/>
      <c r="AL121" s="61"/>
      <c r="AM121" s="61"/>
    </row>
    <row r="122" spans="1:41" ht="53.25" customHeight="1" x14ac:dyDescent="0.25">
      <c r="A122" s="374" t="s">
        <v>82</v>
      </c>
      <c r="B122" s="375"/>
      <c r="C122" s="375"/>
      <c r="D122" s="274">
        <v>70</v>
      </c>
      <c r="G122" s="259"/>
      <c r="H122" s="245"/>
      <c r="I122" s="245"/>
      <c r="J122" s="32"/>
      <c r="K122" s="32"/>
      <c r="L122" s="32"/>
      <c r="AF122"/>
      <c r="AG122"/>
      <c r="AH122" s="245"/>
      <c r="AL122" s="61"/>
      <c r="AM122" s="61"/>
    </row>
    <row r="123" spans="1:41" ht="27.75" customHeight="1" x14ac:dyDescent="0.25">
      <c r="A123" s="279" t="s">
        <v>81</v>
      </c>
      <c r="C123" s="280">
        <v>110</v>
      </c>
      <c r="D123" s="281">
        <f>SUM(C123)*D122</f>
        <v>7700</v>
      </c>
      <c r="G123" s="259"/>
      <c r="H123" s="245"/>
      <c r="I123" s="245"/>
      <c r="J123" s="32"/>
      <c r="K123" s="32"/>
      <c r="L123" s="32"/>
      <c r="AF123"/>
      <c r="AG123"/>
      <c r="AH123" s="245"/>
      <c r="AL123" s="61"/>
      <c r="AM123" s="61"/>
    </row>
    <row r="124" spans="1:41" ht="37.5" customHeight="1" x14ac:dyDescent="0.25">
      <c r="A124" s="350" t="s">
        <v>85</v>
      </c>
      <c r="B124" s="351"/>
      <c r="C124" s="351"/>
      <c r="D124" s="282">
        <f>SUM(D121+D123)</f>
        <v>21700</v>
      </c>
      <c r="G124" s="259"/>
      <c r="H124" s="245"/>
      <c r="I124" s="245"/>
      <c r="J124" s="32"/>
      <c r="K124" s="32"/>
      <c r="L124" s="32"/>
      <c r="AF124"/>
      <c r="AG124"/>
      <c r="AH124" s="245"/>
      <c r="AL124" s="61"/>
      <c r="AM124" s="61"/>
    </row>
    <row r="125" spans="1:41" ht="43.5" customHeight="1" thickBot="1" x14ac:dyDescent="0.3">
      <c r="A125" s="352" t="s">
        <v>292</v>
      </c>
      <c r="B125" s="353"/>
      <c r="C125" s="354"/>
      <c r="D125" s="283">
        <f>SUM(D118+D124)</f>
        <v>169582.24</v>
      </c>
      <c r="G125" s="259"/>
      <c r="H125" s="245"/>
      <c r="I125" s="245"/>
      <c r="J125" s="32"/>
      <c r="K125" s="32"/>
      <c r="L125" s="32"/>
      <c r="AF125"/>
      <c r="AG125"/>
      <c r="AH125" s="245"/>
      <c r="AL125" s="61"/>
      <c r="AM125" s="61"/>
    </row>
    <row r="126" spans="1:41" s="61" customFormat="1" ht="51" customHeight="1" thickBot="1" x14ac:dyDescent="0.3">
      <c r="A126" s="355" t="s">
        <v>293</v>
      </c>
      <c r="B126" s="356"/>
      <c r="C126" s="357"/>
      <c r="D126" s="284">
        <f>SUM(D116+D125)</f>
        <v>270738.24000000022</v>
      </c>
      <c r="E126" s="269"/>
      <c r="F126" s="270"/>
      <c r="G126" s="270"/>
      <c r="H126" s="271"/>
      <c r="I126" s="271"/>
      <c r="J126" s="62"/>
      <c r="K126" s="62"/>
      <c r="L126" s="62"/>
      <c r="AC126"/>
      <c r="AD126"/>
      <c r="AE126"/>
      <c r="AF126"/>
      <c r="AG126"/>
      <c r="AH126" s="271"/>
      <c r="AI126"/>
      <c r="AJ126"/>
      <c r="AK126"/>
    </row>
    <row r="127" spans="1:41" s="61" customFormat="1" ht="30.75" customHeight="1" thickBot="1" x14ac:dyDescent="0.3">
      <c r="A127" s="358" t="s">
        <v>294</v>
      </c>
      <c r="B127" s="359"/>
      <c r="C127" s="359"/>
      <c r="D127" s="302">
        <f>SUM(D126:D126)</f>
        <v>270738.24000000022</v>
      </c>
      <c r="E127" s="269"/>
      <c r="F127" s="270"/>
      <c r="G127" s="270"/>
      <c r="H127" s="271"/>
      <c r="I127" s="271"/>
      <c r="J127" s="62"/>
      <c r="K127" s="62"/>
      <c r="L127" s="62"/>
      <c r="AC127"/>
      <c r="AD127"/>
      <c r="AE127"/>
      <c r="AF127"/>
      <c r="AG127"/>
      <c r="AH127" s="271"/>
      <c r="AI127"/>
      <c r="AJ127"/>
      <c r="AK127"/>
    </row>
    <row r="128" spans="1:41" s="61" customFormat="1" ht="51" customHeight="1" x14ac:dyDescent="0.25">
      <c r="A128" s="360" t="s">
        <v>295</v>
      </c>
      <c r="B128" s="361"/>
      <c r="C128" s="361"/>
      <c r="D128" s="285">
        <f>SUM(D116/24)*3</f>
        <v>12644.500000000025</v>
      </c>
      <c r="E128" s="269"/>
      <c r="F128" s="270"/>
      <c r="G128" s="270"/>
      <c r="H128" s="271"/>
      <c r="I128" s="271"/>
      <c r="J128" s="62"/>
      <c r="X128"/>
      <c r="AB128"/>
      <c r="AC128"/>
      <c r="AD128"/>
      <c r="AE128"/>
      <c r="AF128"/>
      <c r="AG128"/>
      <c r="AH128" s="271"/>
      <c r="AI128"/>
      <c r="AJ128"/>
      <c r="AK128"/>
      <c r="AL128"/>
      <c r="AM128"/>
    </row>
    <row r="129" spans="1:39" s="61" customFormat="1" ht="28.5" customHeight="1" thickBot="1" x14ac:dyDescent="0.3">
      <c r="A129" s="362" t="s">
        <v>296</v>
      </c>
      <c r="B129" s="363"/>
      <c r="C129" s="363"/>
      <c r="D129" s="286">
        <f>SUM(D127:D128)</f>
        <v>283382.74000000022</v>
      </c>
      <c r="E129" s="269"/>
      <c r="F129" s="270"/>
      <c r="G129" s="270"/>
      <c r="H129" s="271"/>
      <c r="I129" s="271"/>
      <c r="J129" s="62"/>
      <c r="X129"/>
      <c r="AB129"/>
      <c r="AC129"/>
      <c r="AD129"/>
      <c r="AE129"/>
      <c r="AF129"/>
      <c r="AG129"/>
      <c r="AH129" s="271"/>
      <c r="AI129"/>
      <c r="AJ129"/>
      <c r="AK129"/>
      <c r="AL129"/>
      <c r="AM129"/>
    </row>
    <row r="130" spans="1:39" ht="36.75" customHeight="1" thickBot="1" x14ac:dyDescent="0.3">
      <c r="A130" s="344" t="s">
        <v>297</v>
      </c>
      <c r="B130" s="345"/>
      <c r="C130" s="346"/>
      <c r="D130" s="287">
        <f>SUM(D129)*1/5</f>
        <v>56676.548000000046</v>
      </c>
      <c r="X130" s="61"/>
      <c r="Y130" s="61"/>
      <c r="Z130" s="61"/>
      <c r="AA130" s="61"/>
      <c r="AB130" s="61"/>
      <c r="AC130" s="61"/>
      <c r="AD130" s="61"/>
      <c r="AE130" s="61"/>
      <c r="AF130"/>
      <c r="AG130"/>
    </row>
    <row r="131" spans="1:39" ht="36.75" customHeight="1" thickBot="1" x14ac:dyDescent="0.3">
      <c r="A131" s="347" t="s">
        <v>298</v>
      </c>
      <c r="B131" s="348"/>
      <c r="C131" s="349"/>
      <c r="D131" s="289">
        <f>SUM(D129:D130)</f>
        <v>340059.28800000029</v>
      </c>
      <c r="X131" s="61"/>
      <c r="Y131" s="61"/>
      <c r="Z131" s="61"/>
      <c r="AA131" s="61"/>
      <c r="AB131" s="61"/>
      <c r="AC131" s="61"/>
      <c r="AD131" s="61"/>
      <c r="AE131" s="61"/>
      <c r="AF131"/>
      <c r="AG131"/>
    </row>
    <row r="132" spans="1:39" x14ac:dyDescent="0.25">
      <c r="M132" s="263"/>
      <c r="AF132"/>
      <c r="AG132"/>
    </row>
    <row r="133" spans="1:39" x14ac:dyDescent="0.25">
      <c r="M133" s="263"/>
      <c r="AF133"/>
      <c r="AG133"/>
    </row>
    <row r="134" spans="1:39" x14ac:dyDescent="0.25">
      <c r="M134" s="263"/>
      <c r="AF134"/>
      <c r="AG134"/>
    </row>
    <row r="135" spans="1:39" x14ac:dyDescent="0.25">
      <c r="M135" s="263"/>
      <c r="AF135"/>
      <c r="AG135"/>
    </row>
    <row r="136" spans="1:39" x14ac:dyDescent="0.25">
      <c r="M136" s="263"/>
      <c r="AF136"/>
      <c r="AG136"/>
    </row>
    <row r="137" spans="1:39" x14ac:dyDescent="0.25">
      <c r="M137" s="263"/>
      <c r="AF137"/>
      <c r="AG137"/>
    </row>
    <row r="138" spans="1:39" x14ac:dyDescent="0.25">
      <c r="M138" s="263"/>
      <c r="AF138"/>
      <c r="AG138"/>
    </row>
    <row r="139" spans="1:39" x14ac:dyDescent="0.25">
      <c r="M139" s="263"/>
      <c r="AF139"/>
      <c r="AG139"/>
    </row>
    <row r="140" spans="1:39" x14ac:dyDescent="0.25">
      <c r="AF140"/>
      <c r="AG140"/>
    </row>
    <row r="141" spans="1:39" x14ac:dyDescent="0.25">
      <c r="AF141"/>
      <c r="AG141"/>
    </row>
    <row r="142" spans="1:39" x14ac:dyDescent="0.25">
      <c r="AF142"/>
      <c r="AG142"/>
    </row>
    <row r="143" spans="1:39" x14ac:dyDescent="0.25">
      <c r="AF143"/>
      <c r="AG143"/>
    </row>
    <row r="144" spans="1:39" x14ac:dyDescent="0.25">
      <c r="AF144"/>
      <c r="AG144"/>
    </row>
    <row r="145" spans="32:33" x14ac:dyDescent="0.25">
      <c r="AF145"/>
      <c r="AG145"/>
    </row>
    <row r="146" spans="32:33" x14ac:dyDescent="0.25">
      <c r="AF146"/>
      <c r="AG146"/>
    </row>
    <row r="147" spans="32:33" x14ac:dyDescent="0.25">
      <c r="AF147"/>
      <c r="AG147"/>
    </row>
    <row r="148" spans="32:33" x14ac:dyDescent="0.25">
      <c r="AF148"/>
      <c r="AG148"/>
    </row>
    <row r="149" spans="32:33" x14ac:dyDescent="0.25">
      <c r="AF149"/>
      <c r="AG149"/>
    </row>
    <row r="150" spans="32:33" x14ac:dyDescent="0.25">
      <c r="AF150"/>
      <c r="AG150"/>
    </row>
    <row r="151" spans="32:33" x14ac:dyDescent="0.25">
      <c r="AF151"/>
      <c r="AG151"/>
    </row>
    <row r="152" spans="32:33" x14ac:dyDescent="0.25">
      <c r="AF152"/>
      <c r="AG152"/>
    </row>
    <row r="153" spans="32:33" x14ac:dyDescent="0.25">
      <c r="AF153"/>
      <c r="AG153"/>
    </row>
    <row r="154" spans="32:33" x14ac:dyDescent="0.25">
      <c r="AF154"/>
      <c r="AG154"/>
    </row>
    <row r="155" spans="32:33" x14ac:dyDescent="0.25">
      <c r="AF155"/>
      <c r="AG155"/>
    </row>
    <row r="156" spans="32:33" x14ac:dyDescent="0.25">
      <c r="AF156"/>
      <c r="AG156"/>
    </row>
    <row r="157" spans="32:33" x14ac:dyDescent="0.25">
      <c r="AF157"/>
      <c r="AG157"/>
    </row>
    <row r="158" spans="32:33" x14ac:dyDescent="0.25">
      <c r="AF158"/>
      <c r="AG158"/>
    </row>
    <row r="159" spans="32:33" x14ac:dyDescent="0.25">
      <c r="AF159"/>
      <c r="AG159"/>
    </row>
    <row r="160" spans="32:33" x14ac:dyDescent="0.25">
      <c r="AF160"/>
      <c r="AG160"/>
    </row>
    <row r="161" spans="32:33" x14ac:dyDescent="0.25">
      <c r="AF161"/>
      <c r="AG161"/>
    </row>
    <row r="162" spans="32:33" x14ac:dyDescent="0.25">
      <c r="AF162"/>
      <c r="AG162"/>
    </row>
    <row r="163" spans="32:33" x14ac:dyDescent="0.25">
      <c r="AF163"/>
      <c r="AG163"/>
    </row>
    <row r="164" spans="32:33" x14ac:dyDescent="0.25">
      <c r="AF164"/>
      <c r="AG164"/>
    </row>
    <row r="165" spans="32:33" x14ac:dyDescent="0.25">
      <c r="AF165"/>
      <c r="AG165"/>
    </row>
    <row r="166" spans="32:33" x14ac:dyDescent="0.25">
      <c r="AF166"/>
      <c r="AG166"/>
    </row>
    <row r="167" spans="32:33" x14ac:dyDescent="0.25">
      <c r="AF167"/>
      <c r="AG167"/>
    </row>
    <row r="168" spans="32:33" x14ac:dyDescent="0.25">
      <c r="AF168"/>
      <c r="AG168"/>
    </row>
    <row r="169" spans="32:33" x14ac:dyDescent="0.25">
      <c r="AF169"/>
      <c r="AG169"/>
    </row>
    <row r="170" spans="32:33" x14ac:dyDescent="0.25">
      <c r="AF170"/>
      <c r="AG170"/>
    </row>
    <row r="171" spans="32:33" x14ac:dyDescent="0.25">
      <c r="AF171"/>
      <c r="AG171"/>
    </row>
    <row r="172" spans="32:33" x14ac:dyDescent="0.25">
      <c r="AF172"/>
      <c r="AG172"/>
    </row>
    <row r="173" spans="32:33" x14ac:dyDescent="0.25">
      <c r="AF173"/>
      <c r="AG173"/>
    </row>
    <row r="174" spans="32:33" x14ac:dyDescent="0.25">
      <c r="AF174"/>
      <c r="AG174"/>
    </row>
    <row r="175" spans="32:33" x14ac:dyDescent="0.25">
      <c r="AF175"/>
      <c r="AG175"/>
    </row>
    <row r="176" spans="32:33" x14ac:dyDescent="0.25">
      <c r="AF176"/>
      <c r="AG176"/>
    </row>
    <row r="177" spans="32:33" x14ac:dyDescent="0.25">
      <c r="AF177"/>
      <c r="AG177"/>
    </row>
    <row r="178" spans="32:33" x14ac:dyDescent="0.25">
      <c r="AF178"/>
      <c r="AG178"/>
    </row>
    <row r="179" spans="32:33" x14ac:dyDescent="0.25">
      <c r="AF179"/>
      <c r="AG179"/>
    </row>
    <row r="180" spans="32:33" x14ac:dyDescent="0.25">
      <c r="AF180"/>
      <c r="AG180"/>
    </row>
    <row r="181" spans="32:33" x14ac:dyDescent="0.25">
      <c r="AF181"/>
      <c r="AG181"/>
    </row>
    <row r="182" spans="32:33" x14ac:dyDescent="0.25">
      <c r="AF182"/>
      <c r="AG182"/>
    </row>
    <row r="183" spans="32:33" x14ac:dyDescent="0.25">
      <c r="AF183"/>
      <c r="AG183"/>
    </row>
    <row r="184" spans="32:33" x14ac:dyDescent="0.25">
      <c r="AF184"/>
      <c r="AG184"/>
    </row>
    <row r="185" spans="32:33" x14ac:dyDescent="0.25">
      <c r="AF185"/>
      <c r="AG185"/>
    </row>
    <row r="186" spans="32:33" x14ac:dyDescent="0.25">
      <c r="AF186"/>
      <c r="AG186"/>
    </row>
    <row r="187" spans="32:33" x14ac:dyDescent="0.25">
      <c r="AF187"/>
      <c r="AG187"/>
    </row>
    <row r="188" spans="32:33" x14ac:dyDescent="0.25">
      <c r="AF188"/>
      <c r="AG188"/>
    </row>
    <row r="189" spans="32:33" x14ac:dyDescent="0.25">
      <c r="AF189"/>
      <c r="AG189"/>
    </row>
    <row r="190" spans="32:33" x14ac:dyDescent="0.25">
      <c r="AF190"/>
      <c r="AG190"/>
    </row>
    <row r="191" spans="32:33" x14ac:dyDescent="0.25">
      <c r="AF191"/>
      <c r="AG191"/>
    </row>
    <row r="192" spans="32:33" x14ac:dyDescent="0.25">
      <c r="AF192"/>
      <c r="AG192"/>
    </row>
    <row r="193" spans="32:33" x14ac:dyDescent="0.25">
      <c r="AF193"/>
      <c r="AG193"/>
    </row>
    <row r="194" spans="32:33" x14ac:dyDescent="0.25">
      <c r="AF194"/>
      <c r="AG194"/>
    </row>
    <row r="195" spans="32:33" x14ac:dyDescent="0.25">
      <c r="AF195"/>
      <c r="AG195"/>
    </row>
    <row r="196" spans="32:33" x14ac:dyDescent="0.25">
      <c r="AF196"/>
      <c r="AG196"/>
    </row>
    <row r="197" spans="32:33" x14ac:dyDescent="0.25">
      <c r="AF197"/>
      <c r="AG197"/>
    </row>
    <row r="198" spans="32:33" x14ac:dyDescent="0.25">
      <c r="AF198"/>
      <c r="AG198"/>
    </row>
    <row r="199" spans="32:33" x14ac:dyDescent="0.25">
      <c r="AF199"/>
      <c r="AG199"/>
    </row>
    <row r="200" spans="32:33" x14ac:dyDescent="0.25">
      <c r="AF200"/>
      <c r="AG200"/>
    </row>
    <row r="201" spans="32:33" x14ac:dyDescent="0.25">
      <c r="AF201"/>
      <c r="AG201"/>
    </row>
    <row r="202" spans="32:33" x14ac:dyDescent="0.25">
      <c r="AF202"/>
      <c r="AG202"/>
    </row>
    <row r="203" spans="32:33" x14ac:dyDescent="0.25">
      <c r="AF203"/>
      <c r="AG203"/>
    </row>
    <row r="204" spans="32:33" x14ac:dyDescent="0.25">
      <c r="AF204"/>
      <c r="AG204"/>
    </row>
    <row r="205" spans="32:33" x14ac:dyDescent="0.25">
      <c r="AF205"/>
      <c r="AG205"/>
    </row>
    <row r="206" spans="32:33" x14ac:dyDescent="0.25">
      <c r="AF206"/>
      <c r="AG206"/>
    </row>
    <row r="207" spans="32:33" x14ac:dyDescent="0.25">
      <c r="AF207"/>
      <c r="AG207"/>
    </row>
    <row r="208" spans="32:33" x14ac:dyDescent="0.25">
      <c r="AF208"/>
      <c r="AG208"/>
    </row>
    <row r="209" spans="32:33" x14ac:dyDescent="0.25">
      <c r="AF209"/>
      <c r="AG209"/>
    </row>
    <row r="210" spans="32:33" x14ac:dyDescent="0.25">
      <c r="AF210"/>
      <c r="AG210"/>
    </row>
    <row r="211" spans="32:33" x14ac:dyDescent="0.25">
      <c r="AF211"/>
      <c r="AG211"/>
    </row>
    <row r="212" spans="32:33" x14ac:dyDescent="0.25">
      <c r="AF212"/>
      <c r="AG212"/>
    </row>
    <row r="213" spans="32:33" x14ac:dyDescent="0.25">
      <c r="AF213"/>
      <c r="AG213"/>
    </row>
    <row r="214" spans="32:33" x14ac:dyDescent="0.25">
      <c r="AF214"/>
      <c r="AG214"/>
    </row>
    <row r="215" spans="32:33" x14ac:dyDescent="0.25">
      <c r="AF215"/>
      <c r="AG215"/>
    </row>
    <row r="216" spans="32:33" x14ac:dyDescent="0.25">
      <c r="AF216"/>
      <c r="AG216"/>
    </row>
    <row r="217" spans="32:33" x14ac:dyDescent="0.25">
      <c r="AF217"/>
      <c r="AG217"/>
    </row>
    <row r="218" spans="32:33" x14ac:dyDescent="0.25">
      <c r="AF218"/>
      <c r="AG218"/>
    </row>
    <row r="219" spans="32:33" x14ac:dyDescent="0.25">
      <c r="AF219"/>
      <c r="AG219"/>
    </row>
    <row r="220" spans="32:33" x14ac:dyDescent="0.25">
      <c r="AF220"/>
      <c r="AG220"/>
    </row>
    <row r="221" spans="32:33" x14ac:dyDescent="0.25">
      <c r="AF221"/>
      <c r="AG221"/>
    </row>
    <row r="222" spans="32:33" x14ac:dyDescent="0.25">
      <c r="AF222"/>
      <c r="AG222"/>
    </row>
    <row r="223" spans="32:33" x14ac:dyDescent="0.25">
      <c r="AF223"/>
      <c r="AG223"/>
    </row>
    <row r="224" spans="32:33" x14ac:dyDescent="0.25">
      <c r="AF224"/>
      <c r="AG224"/>
    </row>
    <row r="225" spans="32:33" x14ac:dyDescent="0.25">
      <c r="AF225"/>
      <c r="AG225"/>
    </row>
    <row r="226" spans="32:33" x14ac:dyDescent="0.25">
      <c r="AF226"/>
      <c r="AG226"/>
    </row>
    <row r="227" spans="32:33" x14ac:dyDescent="0.25">
      <c r="AF227"/>
      <c r="AG227"/>
    </row>
    <row r="228" spans="32:33" x14ac:dyDescent="0.25">
      <c r="AF228"/>
      <c r="AG228"/>
    </row>
    <row r="229" spans="32:33" x14ac:dyDescent="0.25">
      <c r="AF229"/>
      <c r="AG229"/>
    </row>
    <row r="230" spans="32:33" x14ac:dyDescent="0.25">
      <c r="AF230"/>
      <c r="AG230"/>
    </row>
    <row r="231" spans="32:33" x14ac:dyDescent="0.25">
      <c r="AF231"/>
      <c r="AG231"/>
    </row>
    <row r="232" spans="32:33" x14ac:dyDescent="0.25">
      <c r="AF232"/>
      <c r="AG232"/>
    </row>
    <row r="233" spans="32:33" x14ac:dyDescent="0.25">
      <c r="AF233"/>
      <c r="AG233"/>
    </row>
    <row r="234" spans="32:33" x14ac:dyDescent="0.25">
      <c r="AF234"/>
      <c r="AG234"/>
    </row>
    <row r="235" spans="32:33" x14ac:dyDescent="0.25">
      <c r="AF235"/>
      <c r="AG235"/>
    </row>
    <row r="236" spans="32:33" x14ac:dyDescent="0.25">
      <c r="AF236"/>
      <c r="AG236"/>
    </row>
    <row r="237" spans="32:33" x14ac:dyDescent="0.25">
      <c r="AF237"/>
      <c r="AG237"/>
    </row>
    <row r="238" spans="32:33" x14ac:dyDescent="0.25">
      <c r="AF238"/>
      <c r="AG238"/>
    </row>
    <row r="239" spans="32:33" x14ac:dyDescent="0.25">
      <c r="AF239"/>
      <c r="AG239"/>
    </row>
    <row r="240" spans="32:33" x14ac:dyDescent="0.25">
      <c r="AF240"/>
      <c r="AG240"/>
    </row>
    <row r="241" spans="32:33" x14ac:dyDescent="0.25">
      <c r="AF241"/>
      <c r="AG241"/>
    </row>
    <row r="242" spans="32:33" x14ac:dyDescent="0.25">
      <c r="AF242"/>
      <c r="AG242"/>
    </row>
    <row r="243" spans="32:33" x14ac:dyDescent="0.25">
      <c r="AF243"/>
      <c r="AG243"/>
    </row>
    <row r="244" spans="32:33" x14ac:dyDescent="0.25">
      <c r="AF244"/>
      <c r="AG244"/>
    </row>
    <row r="245" spans="32:33" x14ac:dyDescent="0.25">
      <c r="AF245"/>
      <c r="AG245"/>
    </row>
    <row r="246" spans="32:33" x14ac:dyDescent="0.25">
      <c r="AF246"/>
      <c r="AG246"/>
    </row>
    <row r="247" spans="32:33" x14ac:dyDescent="0.25">
      <c r="AF247"/>
      <c r="AG247"/>
    </row>
    <row r="248" spans="32:33" x14ac:dyDescent="0.25">
      <c r="AF248"/>
      <c r="AG248"/>
    </row>
    <row r="249" spans="32:33" x14ac:dyDescent="0.25">
      <c r="AF249"/>
      <c r="AG249"/>
    </row>
    <row r="250" spans="32:33" x14ac:dyDescent="0.25">
      <c r="AF250"/>
      <c r="AG250"/>
    </row>
    <row r="251" spans="32:33" x14ac:dyDescent="0.25">
      <c r="AF251"/>
      <c r="AG251"/>
    </row>
    <row r="252" spans="32:33" x14ac:dyDescent="0.25">
      <c r="AF252"/>
      <c r="AG252"/>
    </row>
    <row r="253" spans="32:33" x14ac:dyDescent="0.25">
      <c r="AF253"/>
      <c r="AG253"/>
    </row>
    <row r="254" spans="32:33" x14ac:dyDescent="0.25">
      <c r="AF254"/>
      <c r="AG254"/>
    </row>
    <row r="255" spans="32:33" x14ac:dyDescent="0.25">
      <c r="AF255"/>
      <c r="AG255"/>
    </row>
    <row r="256" spans="32:33" x14ac:dyDescent="0.25">
      <c r="AF256"/>
      <c r="AG256"/>
    </row>
    <row r="257" spans="32:33" x14ac:dyDescent="0.25">
      <c r="AF257"/>
      <c r="AG257"/>
    </row>
    <row r="258" spans="32:33" x14ac:dyDescent="0.25">
      <c r="AF258"/>
      <c r="AG258"/>
    </row>
    <row r="259" spans="32:33" x14ac:dyDescent="0.25">
      <c r="AF259"/>
      <c r="AG259"/>
    </row>
    <row r="260" spans="32:33" x14ac:dyDescent="0.25">
      <c r="AF260"/>
      <c r="AG260"/>
    </row>
    <row r="261" spans="32:33" x14ac:dyDescent="0.25">
      <c r="AF261"/>
      <c r="AG261"/>
    </row>
    <row r="262" spans="32:33" x14ac:dyDescent="0.25">
      <c r="AF262"/>
      <c r="AG262"/>
    </row>
    <row r="263" spans="32:33" x14ac:dyDescent="0.25">
      <c r="AF263"/>
      <c r="AG263"/>
    </row>
    <row r="264" spans="32:33" x14ac:dyDescent="0.25">
      <c r="AF264"/>
      <c r="AG264"/>
    </row>
    <row r="265" spans="32:33" x14ac:dyDescent="0.25">
      <c r="AF265"/>
      <c r="AG265"/>
    </row>
    <row r="266" spans="32:33" x14ac:dyDescent="0.25">
      <c r="AF266"/>
      <c r="AG266"/>
    </row>
    <row r="267" spans="32:33" x14ac:dyDescent="0.25">
      <c r="AF267"/>
      <c r="AG267"/>
    </row>
    <row r="268" spans="32:33" x14ac:dyDescent="0.25">
      <c r="AF268"/>
      <c r="AG268"/>
    </row>
    <row r="269" spans="32:33" x14ac:dyDescent="0.25">
      <c r="AF269"/>
      <c r="AG269"/>
    </row>
    <row r="270" spans="32:33" x14ac:dyDescent="0.25">
      <c r="AF270"/>
      <c r="AG270"/>
    </row>
    <row r="271" spans="32:33" x14ac:dyDescent="0.25">
      <c r="AF271"/>
      <c r="AG271"/>
    </row>
    <row r="272" spans="32:33" x14ac:dyDescent="0.25">
      <c r="AF272"/>
      <c r="AG272"/>
    </row>
    <row r="273" spans="32:33" x14ac:dyDescent="0.25">
      <c r="AF273"/>
      <c r="AG273"/>
    </row>
    <row r="274" spans="32:33" x14ac:dyDescent="0.25">
      <c r="AF274"/>
      <c r="AG274"/>
    </row>
    <row r="275" spans="32:33" x14ac:dyDescent="0.25">
      <c r="AF275"/>
      <c r="AG275"/>
    </row>
    <row r="276" spans="32:33" x14ac:dyDescent="0.25">
      <c r="AF276"/>
      <c r="AG276"/>
    </row>
    <row r="277" spans="32:33" x14ac:dyDescent="0.25">
      <c r="AF277"/>
      <c r="AG277"/>
    </row>
    <row r="278" spans="32:33" x14ac:dyDescent="0.25">
      <c r="AF278"/>
      <c r="AG278"/>
    </row>
    <row r="279" spans="32:33" x14ac:dyDescent="0.25">
      <c r="AF279"/>
      <c r="AG279"/>
    </row>
    <row r="280" spans="32:33" x14ac:dyDescent="0.25">
      <c r="AF280"/>
      <c r="AG280"/>
    </row>
    <row r="281" spans="32:33" x14ac:dyDescent="0.25">
      <c r="AF281"/>
      <c r="AG281"/>
    </row>
    <row r="282" spans="32:33" x14ac:dyDescent="0.25">
      <c r="AF282"/>
      <c r="AG282"/>
    </row>
    <row r="283" spans="32:33" x14ac:dyDescent="0.25">
      <c r="AF283"/>
      <c r="AG283"/>
    </row>
    <row r="284" spans="32:33" x14ac:dyDescent="0.25">
      <c r="AF284"/>
      <c r="AG284"/>
    </row>
    <row r="285" spans="32:33" x14ac:dyDescent="0.25">
      <c r="AF285"/>
      <c r="AG285"/>
    </row>
    <row r="286" spans="32:33" x14ac:dyDescent="0.25">
      <c r="AF286"/>
      <c r="AG286"/>
    </row>
    <row r="287" spans="32:33" x14ac:dyDescent="0.25">
      <c r="AF287"/>
      <c r="AG287"/>
    </row>
    <row r="288" spans="32:33" x14ac:dyDescent="0.25">
      <c r="AF288"/>
      <c r="AG288"/>
    </row>
    <row r="289" spans="32:33" x14ac:dyDescent="0.25">
      <c r="AF289"/>
      <c r="AG289"/>
    </row>
    <row r="290" spans="32:33" x14ac:dyDescent="0.25">
      <c r="AF290"/>
      <c r="AG290"/>
    </row>
    <row r="291" spans="32:33" x14ac:dyDescent="0.25">
      <c r="AF291"/>
      <c r="AG291"/>
    </row>
    <row r="292" spans="32:33" x14ac:dyDescent="0.25">
      <c r="AF292"/>
      <c r="AG292"/>
    </row>
    <row r="293" spans="32:33" x14ac:dyDescent="0.25">
      <c r="AF293"/>
      <c r="AG293"/>
    </row>
    <row r="294" spans="32:33" x14ac:dyDescent="0.25">
      <c r="AF294"/>
      <c r="AG294"/>
    </row>
    <row r="295" spans="32:33" x14ac:dyDescent="0.25">
      <c r="AF295"/>
      <c r="AG295"/>
    </row>
    <row r="296" spans="32:33" x14ac:dyDescent="0.25">
      <c r="AF296"/>
      <c r="AG296"/>
    </row>
    <row r="297" spans="32:33" x14ac:dyDescent="0.25">
      <c r="AF297"/>
      <c r="AG297"/>
    </row>
    <row r="298" spans="32:33" x14ac:dyDescent="0.25">
      <c r="AF298"/>
      <c r="AG298"/>
    </row>
    <row r="299" spans="32:33" x14ac:dyDescent="0.25">
      <c r="AF299"/>
      <c r="AG299"/>
    </row>
    <row r="300" spans="32:33" x14ac:dyDescent="0.25">
      <c r="AF300"/>
      <c r="AG300"/>
    </row>
    <row r="301" spans="32:33" x14ac:dyDescent="0.25">
      <c r="AF301"/>
      <c r="AG301"/>
    </row>
    <row r="302" spans="32:33" x14ac:dyDescent="0.25">
      <c r="AF302"/>
      <c r="AG302"/>
    </row>
    <row r="303" spans="32:33" x14ac:dyDescent="0.25">
      <c r="AF303"/>
      <c r="AG303"/>
    </row>
    <row r="304" spans="32:33" x14ac:dyDescent="0.25">
      <c r="AF304"/>
      <c r="AG304"/>
    </row>
    <row r="305" spans="32:33" x14ac:dyDescent="0.25">
      <c r="AF305"/>
      <c r="AG305"/>
    </row>
    <row r="306" spans="32:33" x14ac:dyDescent="0.25">
      <c r="AF306"/>
      <c r="AG306"/>
    </row>
    <row r="307" spans="32:33" x14ac:dyDescent="0.25">
      <c r="AF307"/>
      <c r="AG307"/>
    </row>
    <row r="308" spans="32:33" x14ac:dyDescent="0.25">
      <c r="AF308"/>
      <c r="AG308"/>
    </row>
    <row r="309" spans="32:33" x14ac:dyDescent="0.25">
      <c r="AF309"/>
      <c r="AG309"/>
    </row>
    <row r="310" spans="32:33" x14ac:dyDescent="0.25">
      <c r="AF310"/>
      <c r="AG310"/>
    </row>
    <row r="311" spans="32:33" x14ac:dyDescent="0.25">
      <c r="AF311"/>
      <c r="AG311"/>
    </row>
    <row r="312" spans="32:33" x14ac:dyDescent="0.25">
      <c r="AF312"/>
      <c r="AG312"/>
    </row>
    <row r="313" spans="32:33" x14ac:dyDescent="0.25">
      <c r="AF313"/>
      <c r="AG313"/>
    </row>
    <row r="314" spans="32:33" x14ac:dyDescent="0.25">
      <c r="AF314"/>
      <c r="AG314"/>
    </row>
    <row r="315" spans="32:33" x14ac:dyDescent="0.25">
      <c r="AF315"/>
      <c r="AG315"/>
    </row>
    <row r="316" spans="32:33" x14ac:dyDescent="0.25">
      <c r="AF316"/>
      <c r="AG316"/>
    </row>
    <row r="317" spans="32:33" x14ac:dyDescent="0.25">
      <c r="AF317"/>
      <c r="AG317"/>
    </row>
    <row r="318" spans="32:33" x14ac:dyDescent="0.25">
      <c r="AF318"/>
      <c r="AG318"/>
    </row>
    <row r="319" spans="32:33" x14ac:dyDescent="0.25">
      <c r="AF319"/>
      <c r="AG319"/>
    </row>
    <row r="320" spans="32:33" x14ac:dyDescent="0.25">
      <c r="AF320"/>
      <c r="AG320"/>
    </row>
    <row r="321" spans="32:33" x14ac:dyDescent="0.25">
      <c r="AF321"/>
      <c r="AG321"/>
    </row>
    <row r="322" spans="32:33" x14ac:dyDescent="0.25">
      <c r="AF322"/>
      <c r="AG322"/>
    </row>
    <row r="323" spans="32:33" x14ac:dyDescent="0.25">
      <c r="AF323"/>
      <c r="AG323"/>
    </row>
    <row r="324" spans="32:33" x14ac:dyDescent="0.25">
      <c r="AF324"/>
      <c r="AG324"/>
    </row>
    <row r="325" spans="32:33" x14ac:dyDescent="0.25">
      <c r="AF325"/>
      <c r="AG325"/>
    </row>
    <row r="326" spans="32:33" x14ac:dyDescent="0.25">
      <c r="AF326"/>
      <c r="AG326"/>
    </row>
    <row r="327" spans="32:33" x14ac:dyDescent="0.25">
      <c r="AF327"/>
      <c r="AG327"/>
    </row>
    <row r="328" spans="32:33" x14ac:dyDescent="0.25">
      <c r="AF328"/>
      <c r="AG328"/>
    </row>
    <row r="329" spans="32:33" x14ac:dyDescent="0.25">
      <c r="AF329"/>
      <c r="AG329"/>
    </row>
    <row r="330" spans="32:33" x14ac:dyDescent="0.25">
      <c r="AF330"/>
      <c r="AG330"/>
    </row>
    <row r="331" spans="32:33" x14ac:dyDescent="0.25">
      <c r="AF331"/>
      <c r="AG331"/>
    </row>
    <row r="332" spans="32:33" x14ac:dyDescent="0.25">
      <c r="AF332"/>
      <c r="AG332"/>
    </row>
    <row r="333" spans="32:33" x14ac:dyDescent="0.25">
      <c r="AF333"/>
      <c r="AG333"/>
    </row>
    <row r="334" spans="32:33" x14ac:dyDescent="0.25">
      <c r="AF334"/>
      <c r="AG334"/>
    </row>
    <row r="335" spans="32:33" x14ac:dyDescent="0.25">
      <c r="AF335"/>
      <c r="AG335"/>
    </row>
    <row r="336" spans="32:33" x14ac:dyDescent="0.25">
      <c r="AF336"/>
      <c r="AG336"/>
    </row>
    <row r="337" spans="32:33" x14ac:dyDescent="0.25">
      <c r="AF337"/>
      <c r="AG337"/>
    </row>
    <row r="338" spans="32:33" x14ac:dyDescent="0.25">
      <c r="AF338"/>
      <c r="AG338"/>
    </row>
    <row r="339" spans="32:33" x14ac:dyDescent="0.25">
      <c r="AF339"/>
      <c r="AG339"/>
    </row>
    <row r="340" spans="32:33" x14ac:dyDescent="0.25">
      <c r="AF340"/>
      <c r="AG340"/>
    </row>
    <row r="341" spans="32:33" x14ac:dyDescent="0.25">
      <c r="AF341"/>
      <c r="AG341"/>
    </row>
    <row r="342" spans="32:33" x14ac:dyDescent="0.25">
      <c r="AF342"/>
      <c r="AG342"/>
    </row>
  </sheetData>
  <autoFilter ref="A1:AK112"/>
  <mergeCells count="20">
    <mergeCell ref="A122:C122"/>
    <mergeCell ref="A109:C109"/>
    <mergeCell ref="A110:C110"/>
    <mergeCell ref="A111:C111"/>
    <mergeCell ref="A112:C112"/>
    <mergeCell ref="A114:C114"/>
    <mergeCell ref="A115:C115"/>
    <mergeCell ref="A116:C116"/>
    <mergeCell ref="A117:D117"/>
    <mergeCell ref="A118:C118"/>
    <mergeCell ref="A119:C119"/>
    <mergeCell ref="A120:C120"/>
    <mergeCell ref="A130:C130"/>
    <mergeCell ref="A131:C131"/>
    <mergeCell ref="A124:C124"/>
    <mergeCell ref="A125:C125"/>
    <mergeCell ref="A126:C126"/>
    <mergeCell ref="A127:C127"/>
    <mergeCell ref="A128:C128"/>
    <mergeCell ref="A129:C129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8" scale="32" orientation="landscape" horizontalDpi="1200" verticalDpi="1200" r:id="rId1"/>
  <headerFooter>
    <oddHeader>&amp;C&amp;F
&amp;A</oddHeader>
    <oddFooter>&amp;Laggiornamento &amp;D</oddFooter>
  </headerFooter>
  <rowBreaks count="2" manualBreakCount="2">
    <brk id="38" max="16383" man="1"/>
    <brk id="79" max="3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1"/>
  <sheetViews>
    <sheetView topLeftCell="A4" zoomScale="93" zoomScaleNormal="93" workbookViewId="0">
      <selection activeCell="J33" sqref="J33"/>
    </sheetView>
  </sheetViews>
  <sheetFormatPr defaultRowHeight="15" x14ac:dyDescent="0.2"/>
  <cols>
    <col min="1" max="1" width="9.375" style="3" customWidth="1"/>
    <col min="2" max="2" width="33.5" style="3" customWidth="1"/>
    <col min="3" max="3" width="38.375" style="3" customWidth="1"/>
    <col min="4" max="4" width="12.25" style="3" customWidth="1"/>
    <col min="5" max="5" width="23.5" style="3" customWidth="1"/>
    <col min="6" max="6" width="14.125" style="3" customWidth="1"/>
    <col min="7" max="7" width="23.5" style="3" customWidth="1"/>
    <col min="8" max="8" width="14.875" style="3" customWidth="1"/>
    <col min="9" max="9" width="21.5" style="3" customWidth="1"/>
    <col min="10" max="10" width="23.5" style="3" customWidth="1"/>
    <col min="11" max="11" width="15.125" style="3" customWidth="1"/>
    <col min="12" max="12" width="16.625" style="3" customWidth="1"/>
    <col min="13" max="259" width="9" style="3"/>
    <col min="260" max="260" width="5.5" style="3" customWidth="1"/>
    <col min="261" max="261" width="51.25" style="3" customWidth="1"/>
    <col min="262" max="262" width="12.375" style="3" customWidth="1"/>
    <col min="263" max="263" width="11.75" style="3" customWidth="1"/>
    <col min="264" max="264" width="12.875" style="3" customWidth="1"/>
    <col min="265" max="265" width="13.125" style="3" customWidth="1"/>
    <col min="266" max="266" width="13.375" style="3" customWidth="1"/>
    <col min="267" max="267" width="12.625" style="3" customWidth="1"/>
    <col min="268" max="268" width="16.625" style="3" customWidth="1"/>
    <col min="269" max="515" width="9" style="3"/>
    <col min="516" max="516" width="5.5" style="3" customWidth="1"/>
    <col min="517" max="517" width="51.25" style="3" customWidth="1"/>
    <col min="518" max="518" width="12.375" style="3" customWidth="1"/>
    <col min="519" max="519" width="11.75" style="3" customWidth="1"/>
    <col min="520" max="520" width="12.875" style="3" customWidth="1"/>
    <col min="521" max="521" width="13.125" style="3" customWidth="1"/>
    <col min="522" max="522" width="13.375" style="3" customWidth="1"/>
    <col min="523" max="523" width="12.625" style="3" customWidth="1"/>
    <col min="524" max="524" width="16.625" style="3" customWidth="1"/>
    <col min="525" max="771" width="9" style="3"/>
    <col min="772" max="772" width="5.5" style="3" customWidth="1"/>
    <col min="773" max="773" width="51.25" style="3" customWidth="1"/>
    <col min="774" max="774" width="12.375" style="3" customWidth="1"/>
    <col min="775" max="775" width="11.75" style="3" customWidth="1"/>
    <col min="776" max="776" width="12.875" style="3" customWidth="1"/>
    <col min="777" max="777" width="13.125" style="3" customWidth="1"/>
    <col min="778" max="778" width="13.375" style="3" customWidth="1"/>
    <col min="779" max="779" width="12.625" style="3" customWidth="1"/>
    <col min="780" max="780" width="16.625" style="3" customWidth="1"/>
    <col min="781" max="1027" width="9" style="3"/>
    <col min="1028" max="1028" width="5.5" style="3" customWidth="1"/>
    <col min="1029" max="1029" width="51.25" style="3" customWidth="1"/>
    <col min="1030" max="1030" width="12.375" style="3" customWidth="1"/>
    <col min="1031" max="1031" width="11.75" style="3" customWidth="1"/>
    <col min="1032" max="1032" width="12.875" style="3" customWidth="1"/>
    <col min="1033" max="1033" width="13.125" style="3" customWidth="1"/>
    <col min="1034" max="1034" width="13.375" style="3" customWidth="1"/>
    <col min="1035" max="1035" width="12.625" style="3" customWidth="1"/>
    <col min="1036" max="1036" width="16.625" style="3" customWidth="1"/>
    <col min="1037" max="1283" width="9" style="3"/>
    <col min="1284" max="1284" width="5.5" style="3" customWidth="1"/>
    <col min="1285" max="1285" width="51.25" style="3" customWidth="1"/>
    <col min="1286" max="1286" width="12.375" style="3" customWidth="1"/>
    <col min="1287" max="1287" width="11.75" style="3" customWidth="1"/>
    <col min="1288" max="1288" width="12.875" style="3" customWidth="1"/>
    <col min="1289" max="1289" width="13.125" style="3" customWidth="1"/>
    <col min="1290" max="1290" width="13.375" style="3" customWidth="1"/>
    <col min="1291" max="1291" width="12.625" style="3" customWidth="1"/>
    <col min="1292" max="1292" width="16.625" style="3" customWidth="1"/>
    <col min="1293" max="1539" width="9" style="3"/>
    <col min="1540" max="1540" width="5.5" style="3" customWidth="1"/>
    <col min="1541" max="1541" width="51.25" style="3" customWidth="1"/>
    <col min="1542" max="1542" width="12.375" style="3" customWidth="1"/>
    <col min="1543" max="1543" width="11.75" style="3" customWidth="1"/>
    <col min="1544" max="1544" width="12.875" style="3" customWidth="1"/>
    <col min="1545" max="1545" width="13.125" style="3" customWidth="1"/>
    <col min="1546" max="1546" width="13.375" style="3" customWidth="1"/>
    <col min="1547" max="1547" width="12.625" style="3" customWidth="1"/>
    <col min="1548" max="1548" width="16.625" style="3" customWidth="1"/>
    <col min="1549" max="1795" width="9" style="3"/>
    <col min="1796" max="1796" width="5.5" style="3" customWidth="1"/>
    <col min="1797" max="1797" width="51.25" style="3" customWidth="1"/>
    <col min="1798" max="1798" width="12.375" style="3" customWidth="1"/>
    <col min="1799" max="1799" width="11.75" style="3" customWidth="1"/>
    <col min="1800" max="1800" width="12.875" style="3" customWidth="1"/>
    <col min="1801" max="1801" width="13.125" style="3" customWidth="1"/>
    <col min="1802" max="1802" width="13.375" style="3" customWidth="1"/>
    <col min="1803" max="1803" width="12.625" style="3" customWidth="1"/>
    <col min="1804" max="1804" width="16.625" style="3" customWidth="1"/>
    <col min="1805" max="2051" width="9" style="3"/>
    <col min="2052" max="2052" width="5.5" style="3" customWidth="1"/>
    <col min="2053" max="2053" width="51.25" style="3" customWidth="1"/>
    <col min="2054" max="2054" width="12.375" style="3" customWidth="1"/>
    <col min="2055" max="2055" width="11.75" style="3" customWidth="1"/>
    <col min="2056" max="2056" width="12.875" style="3" customWidth="1"/>
    <col min="2057" max="2057" width="13.125" style="3" customWidth="1"/>
    <col min="2058" max="2058" width="13.375" style="3" customWidth="1"/>
    <col min="2059" max="2059" width="12.625" style="3" customWidth="1"/>
    <col min="2060" max="2060" width="16.625" style="3" customWidth="1"/>
    <col min="2061" max="2307" width="9" style="3"/>
    <col min="2308" max="2308" width="5.5" style="3" customWidth="1"/>
    <col min="2309" max="2309" width="51.25" style="3" customWidth="1"/>
    <col min="2310" max="2310" width="12.375" style="3" customWidth="1"/>
    <col min="2311" max="2311" width="11.75" style="3" customWidth="1"/>
    <col min="2312" max="2312" width="12.875" style="3" customWidth="1"/>
    <col min="2313" max="2313" width="13.125" style="3" customWidth="1"/>
    <col min="2314" max="2314" width="13.375" style="3" customWidth="1"/>
    <col min="2315" max="2315" width="12.625" style="3" customWidth="1"/>
    <col min="2316" max="2316" width="16.625" style="3" customWidth="1"/>
    <col min="2317" max="2563" width="9" style="3"/>
    <col min="2564" max="2564" width="5.5" style="3" customWidth="1"/>
    <col min="2565" max="2565" width="51.25" style="3" customWidth="1"/>
    <col min="2566" max="2566" width="12.375" style="3" customWidth="1"/>
    <col min="2567" max="2567" width="11.75" style="3" customWidth="1"/>
    <col min="2568" max="2568" width="12.875" style="3" customWidth="1"/>
    <col min="2569" max="2569" width="13.125" style="3" customWidth="1"/>
    <col min="2570" max="2570" width="13.375" style="3" customWidth="1"/>
    <col min="2571" max="2571" width="12.625" style="3" customWidth="1"/>
    <col min="2572" max="2572" width="16.625" style="3" customWidth="1"/>
    <col min="2573" max="2819" width="9" style="3"/>
    <col min="2820" max="2820" width="5.5" style="3" customWidth="1"/>
    <col min="2821" max="2821" width="51.25" style="3" customWidth="1"/>
    <col min="2822" max="2822" width="12.375" style="3" customWidth="1"/>
    <col min="2823" max="2823" width="11.75" style="3" customWidth="1"/>
    <col min="2824" max="2824" width="12.875" style="3" customWidth="1"/>
    <col min="2825" max="2825" width="13.125" style="3" customWidth="1"/>
    <col min="2826" max="2826" width="13.375" style="3" customWidth="1"/>
    <col min="2827" max="2827" width="12.625" style="3" customWidth="1"/>
    <col min="2828" max="2828" width="16.625" style="3" customWidth="1"/>
    <col min="2829" max="3075" width="9" style="3"/>
    <col min="3076" max="3076" width="5.5" style="3" customWidth="1"/>
    <col min="3077" max="3077" width="51.25" style="3" customWidth="1"/>
    <col min="3078" max="3078" width="12.375" style="3" customWidth="1"/>
    <col min="3079" max="3079" width="11.75" style="3" customWidth="1"/>
    <col min="3080" max="3080" width="12.875" style="3" customWidth="1"/>
    <col min="3081" max="3081" width="13.125" style="3" customWidth="1"/>
    <col min="3082" max="3082" width="13.375" style="3" customWidth="1"/>
    <col min="3083" max="3083" width="12.625" style="3" customWidth="1"/>
    <col min="3084" max="3084" width="16.625" style="3" customWidth="1"/>
    <col min="3085" max="3331" width="9" style="3"/>
    <col min="3332" max="3332" width="5.5" style="3" customWidth="1"/>
    <col min="3333" max="3333" width="51.25" style="3" customWidth="1"/>
    <col min="3334" max="3334" width="12.375" style="3" customWidth="1"/>
    <col min="3335" max="3335" width="11.75" style="3" customWidth="1"/>
    <col min="3336" max="3336" width="12.875" style="3" customWidth="1"/>
    <col min="3337" max="3337" width="13.125" style="3" customWidth="1"/>
    <col min="3338" max="3338" width="13.375" style="3" customWidth="1"/>
    <col min="3339" max="3339" width="12.625" style="3" customWidth="1"/>
    <col min="3340" max="3340" width="16.625" style="3" customWidth="1"/>
    <col min="3341" max="3587" width="9" style="3"/>
    <col min="3588" max="3588" width="5.5" style="3" customWidth="1"/>
    <col min="3589" max="3589" width="51.25" style="3" customWidth="1"/>
    <col min="3590" max="3590" width="12.375" style="3" customWidth="1"/>
    <col min="3591" max="3591" width="11.75" style="3" customWidth="1"/>
    <col min="3592" max="3592" width="12.875" style="3" customWidth="1"/>
    <col min="3593" max="3593" width="13.125" style="3" customWidth="1"/>
    <col min="3594" max="3594" width="13.375" style="3" customWidth="1"/>
    <col min="3595" max="3595" width="12.625" style="3" customWidth="1"/>
    <col min="3596" max="3596" width="16.625" style="3" customWidth="1"/>
    <col min="3597" max="3843" width="9" style="3"/>
    <col min="3844" max="3844" width="5.5" style="3" customWidth="1"/>
    <col min="3845" max="3845" width="51.25" style="3" customWidth="1"/>
    <col min="3846" max="3846" width="12.375" style="3" customWidth="1"/>
    <col min="3847" max="3847" width="11.75" style="3" customWidth="1"/>
    <col min="3848" max="3848" width="12.875" style="3" customWidth="1"/>
    <col min="3849" max="3849" width="13.125" style="3" customWidth="1"/>
    <col min="3850" max="3850" width="13.375" style="3" customWidth="1"/>
    <col min="3851" max="3851" width="12.625" style="3" customWidth="1"/>
    <col min="3852" max="3852" width="16.625" style="3" customWidth="1"/>
    <col min="3853" max="4099" width="9" style="3"/>
    <col min="4100" max="4100" width="5.5" style="3" customWidth="1"/>
    <col min="4101" max="4101" width="51.25" style="3" customWidth="1"/>
    <col min="4102" max="4102" width="12.375" style="3" customWidth="1"/>
    <col min="4103" max="4103" width="11.75" style="3" customWidth="1"/>
    <col min="4104" max="4104" width="12.875" style="3" customWidth="1"/>
    <col min="4105" max="4105" width="13.125" style="3" customWidth="1"/>
    <col min="4106" max="4106" width="13.375" style="3" customWidth="1"/>
    <col min="4107" max="4107" width="12.625" style="3" customWidth="1"/>
    <col min="4108" max="4108" width="16.625" style="3" customWidth="1"/>
    <col min="4109" max="4355" width="9" style="3"/>
    <col min="4356" max="4356" width="5.5" style="3" customWidth="1"/>
    <col min="4357" max="4357" width="51.25" style="3" customWidth="1"/>
    <col min="4358" max="4358" width="12.375" style="3" customWidth="1"/>
    <col min="4359" max="4359" width="11.75" style="3" customWidth="1"/>
    <col min="4360" max="4360" width="12.875" style="3" customWidth="1"/>
    <col min="4361" max="4361" width="13.125" style="3" customWidth="1"/>
    <col min="4362" max="4362" width="13.375" style="3" customWidth="1"/>
    <col min="4363" max="4363" width="12.625" style="3" customWidth="1"/>
    <col min="4364" max="4364" width="16.625" style="3" customWidth="1"/>
    <col min="4365" max="4611" width="9" style="3"/>
    <col min="4612" max="4612" width="5.5" style="3" customWidth="1"/>
    <col min="4613" max="4613" width="51.25" style="3" customWidth="1"/>
    <col min="4614" max="4614" width="12.375" style="3" customWidth="1"/>
    <col min="4615" max="4615" width="11.75" style="3" customWidth="1"/>
    <col min="4616" max="4616" width="12.875" style="3" customWidth="1"/>
    <col min="4617" max="4617" width="13.125" style="3" customWidth="1"/>
    <col min="4618" max="4618" width="13.375" style="3" customWidth="1"/>
    <col min="4619" max="4619" width="12.625" style="3" customWidth="1"/>
    <col min="4620" max="4620" width="16.625" style="3" customWidth="1"/>
    <col min="4621" max="4867" width="9" style="3"/>
    <col min="4868" max="4868" width="5.5" style="3" customWidth="1"/>
    <col min="4869" max="4869" width="51.25" style="3" customWidth="1"/>
    <col min="4870" max="4870" width="12.375" style="3" customWidth="1"/>
    <col min="4871" max="4871" width="11.75" style="3" customWidth="1"/>
    <col min="4872" max="4872" width="12.875" style="3" customWidth="1"/>
    <col min="4873" max="4873" width="13.125" style="3" customWidth="1"/>
    <col min="4874" max="4874" width="13.375" style="3" customWidth="1"/>
    <col min="4875" max="4875" width="12.625" style="3" customWidth="1"/>
    <col min="4876" max="4876" width="16.625" style="3" customWidth="1"/>
    <col min="4877" max="5123" width="9" style="3"/>
    <col min="5124" max="5124" width="5.5" style="3" customWidth="1"/>
    <col min="5125" max="5125" width="51.25" style="3" customWidth="1"/>
    <col min="5126" max="5126" width="12.375" style="3" customWidth="1"/>
    <col min="5127" max="5127" width="11.75" style="3" customWidth="1"/>
    <col min="5128" max="5128" width="12.875" style="3" customWidth="1"/>
    <col min="5129" max="5129" width="13.125" style="3" customWidth="1"/>
    <col min="5130" max="5130" width="13.375" style="3" customWidth="1"/>
    <col min="5131" max="5131" width="12.625" style="3" customWidth="1"/>
    <col min="5132" max="5132" width="16.625" style="3" customWidth="1"/>
    <col min="5133" max="5379" width="9" style="3"/>
    <col min="5380" max="5380" width="5.5" style="3" customWidth="1"/>
    <col min="5381" max="5381" width="51.25" style="3" customWidth="1"/>
    <col min="5382" max="5382" width="12.375" style="3" customWidth="1"/>
    <col min="5383" max="5383" width="11.75" style="3" customWidth="1"/>
    <col min="5384" max="5384" width="12.875" style="3" customWidth="1"/>
    <col min="5385" max="5385" width="13.125" style="3" customWidth="1"/>
    <col min="5386" max="5386" width="13.375" style="3" customWidth="1"/>
    <col min="5387" max="5387" width="12.625" style="3" customWidth="1"/>
    <col min="5388" max="5388" width="16.625" style="3" customWidth="1"/>
    <col min="5389" max="5635" width="9" style="3"/>
    <col min="5636" max="5636" width="5.5" style="3" customWidth="1"/>
    <col min="5637" max="5637" width="51.25" style="3" customWidth="1"/>
    <col min="5638" max="5638" width="12.375" style="3" customWidth="1"/>
    <col min="5639" max="5639" width="11.75" style="3" customWidth="1"/>
    <col min="5640" max="5640" width="12.875" style="3" customWidth="1"/>
    <col min="5641" max="5641" width="13.125" style="3" customWidth="1"/>
    <col min="5642" max="5642" width="13.375" style="3" customWidth="1"/>
    <col min="5643" max="5643" width="12.625" style="3" customWidth="1"/>
    <col min="5644" max="5644" width="16.625" style="3" customWidth="1"/>
    <col min="5645" max="5891" width="9" style="3"/>
    <col min="5892" max="5892" width="5.5" style="3" customWidth="1"/>
    <col min="5893" max="5893" width="51.25" style="3" customWidth="1"/>
    <col min="5894" max="5894" width="12.375" style="3" customWidth="1"/>
    <col min="5895" max="5895" width="11.75" style="3" customWidth="1"/>
    <col min="5896" max="5896" width="12.875" style="3" customWidth="1"/>
    <col min="5897" max="5897" width="13.125" style="3" customWidth="1"/>
    <col min="5898" max="5898" width="13.375" style="3" customWidth="1"/>
    <col min="5899" max="5899" width="12.625" style="3" customWidth="1"/>
    <col min="5900" max="5900" width="16.625" style="3" customWidth="1"/>
    <col min="5901" max="6147" width="9" style="3"/>
    <col min="6148" max="6148" width="5.5" style="3" customWidth="1"/>
    <col min="6149" max="6149" width="51.25" style="3" customWidth="1"/>
    <col min="6150" max="6150" width="12.375" style="3" customWidth="1"/>
    <col min="6151" max="6151" width="11.75" style="3" customWidth="1"/>
    <col min="6152" max="6152" width="12.875" style="3" customWidth="1"/>
    <col min="6153" max="6153" width="13.125" style="3" customWidth="1"/>
    <col min="6154" max="6154" width="13.375" style="3" customWidth="1"/>
    <col min="6155" max="6155" width="12.625" style="3" customWidth="1"/>
    <col min="6156" max="6156" width="16.625" style="3" customWidth="1"/>
    <col min="6157" max="6403" width="9" style="3"/>
    <col min="6404" max="6404" width="5.5" style="3" customWidth="1"/>
    <col min="6405" max="6405" width="51.25" style="3" customWidth="1"/>
    <col min="6406" max="6406" width="12.375" style="3" customWidth="1"/>
    <col min="6407" max="6407" width="11.75" style="3" customWidth="1"/>
    <col min="6408" max="6408" width="12.875" style="3" customWidth="1"/>
    <col min="6409" max="6409" width="13.125" style="3" customWidth="1"/>
    <col min="6410" max="6410" width="13.375" style="3" customWidth="1"/>
    <col min="6411" max="6411" width="12.625" style="3" customWidth="1"/>
    <col min="6412" max="6412" width="16.625" style="3" customWidth="1"/>
    <col min="6413" max="6659" width="9" style="3"/>
    <col min="6660" max="6660" width="5.5" style="3" customWidth="1"/>
    <col min="6661" max="6661" width="51.25" style="3" customWidth="1"/>
    <col min="6662" max="6662" width="12.375" style="3" customWidth="1"/>
    <col min="6663" max="6663" width="11.75" style="3" customWidth="1"/>
    <col min="6664" max="6664" width="12.875" style="3" customWidth="1"/>
    <col min="6665" max="6665" width="13.125" style="3" customWidth="1"/>
    <col min="6666" max="6666" width="13.375" style="3" customWidth="1"/>
    <col min="6667" max="6667" width="12.625" style="3" customWidth="1"/>
    <col min="6668" max="6668" width="16.625" style="3" customWidth="1"/>
    <col min="6669" max="6915" width="9" style="3"/>
    <col min="6916" max="6916" width="5.5" style="3" customWidth="1"/>
    <col min="6917" max="6917" width="51.25" style="3" customWidth="1"/>
    <col min="6918" max="6918" width="12.375" style="3" customWidth="1"/>
    <col min="6919" max="6919" width="11.75" style="3" customWidth="1"/>
    <col min="6920" max="6920" width="12.875" style="3" customWidth="1"/>
    <col min="6921" max="6921" width="13.125" style="3" customWidth="1"/>
    <col min="6922" max="6922" width="13.375" style="3" customWidth="1"/>
    <col min="6923" max="6923" width="12.625" style="3" customWidth="1"/>
    <col min="6924" max="6924" width="16.625" style="3" customWidth="1"/>
    <col min="6925" max="7171" width="9" style="3"/>
    <col min="7172" max="7172" width="5.5" style="3" customWidth="1"/>
    <col min="7173" max="7173" width="51.25" style="3" customWidth="1"/>
    <col min="7174" max="7174" width="12.375" style="3" customWidth="1"/>
    <col min="7175" max="7175" width="11.75" style="3" customWidth="1"/>
    <col min="7176" max="7176" width="12.875" style="3" customWidth="1"/>
    <col min="7177" max="7177" width="13.125" style="3" customWidth="1"/>
    <col min="7178" max="7178" width="13.375" style="3" customWidth="1"/>
    <col min="7179" max="7179" width="12.625" style="3" customWidth="1"/>
    <col min="7180" max="7180" width="16.625" style="3" customWidth="1"/>
    <col min="7181" max="7427" width="9" style="3"/>
    <col min="7428" max="7428" width="5.5" style="3" customWidth="1"/>
    <col min="7429" max="7429" width="51.25" style="3" customWidth="1"/>
    <col min="7430" max="7430" width="12.375" style="3" customWidth="1"/>
    <col min="7431" max="7431" width="11.75" style="3" customWidth="1"/>
    <col min="7432" max="7432" width="12.875" style="3" customWidth="1"/>
    <col min="7433" max="7433" width="13.125" style="3" customWidth="1"/>
    <col min="7434" max="7434" width="13.375" style="3" customWidth="1"/>
    <col min="7435" max="7435" width="12.625" style="3" customWidth="1"/>
    <col min="7436" max="7436" width="16.625" style="3" customWidth="1"/>
    <col min="7437" max="7683" width="9" style="3"/>
    <col min="7684" max="7684" width="5.5" style="3" customWidth="1"/>
    <col min="7685" max="7685" width="51.25" style="3" customWidth="1"/>
    <col min="7686" max="7686" width="12.375" style="3" customWidth="1"/>
    <col min="7687" max="7687" width="11.75" style="3" customWidth="1"/>
    <col min="7688" max="7688" width="12.875" style="3" customWidth="1"/>
    <col min="7689" max="7689" width="13.125" style="3" customWidth="1"/>
    <col min="7690" max="7690" width="13.375" style="3" customWidth="1"/>
    <col min="7691" max="7691" width="12.625" style="3" customWidth="1"/>
    <col min="7692" max="7692" width="16.625" style="3" customWidth="1"/>
    <col min="7693" max="7939" width="9" style="3"/>
    <col min="7940" max="7940" width="5.5" style="3" customWidth="1"/>
    <col min="7941" max="7941" width="51.25" style="3" customWidth="1"/>
    <col min="7942" max="7942" width="12.375" style="3" customWidth="1"/>
    <col min="7943" max="7943" width="11.75" style="3" customWidth="1"/>
    <col min="7944" max="7944" width="12.875" style="3" customWidth="1"/>
    <col min="7945" max="7945" width="13.125" style="3" customWidth="1"/>
    <col min="7946" max="7946" width="13.375" style="3" customWidth="1"/>
    <col min="7947" max="7947" width="12.625" style="3" customWidth="1"/>
    <col min="7948" max="7948" width="16.625" style="3" customWidth="1"/>
    <col min="7949" max="8195" width="9" style="3"/>
    <col min="8196" max="8196" width="5.5" style="3" customWidth="1"/>
    <col min="8197" max="8197" width="51.25" style="3" customWidth="1"/>
    <col min="8198" max="8198" width="12.375" style="3" customWidth="1"/>
    <col min="8199" max="8199" width="11.75" style="3" customWidth="1"/>
    <col min="8200" max="8200" width="12.875" style="3" customWidth="1"/>
    <col min="8201" max="8201" width="13.125" style="3" customWidth="1"/>
    <col min="8202" max="8202" width="13.375" style="3" customWidth="1"/>
    <col min="8203" max="8203" width="12.625" style="3" customWidth="1"/>
    <col min="8204" max="8204" width="16.625" style="3" customWidth="1"/>
    <col min="8205" max="8451" width="9" style="3"/>
    <col min="8452" max="8452" width="5.5" style="3" customWidth="1"/>
    <col min="8453" max="8453" width="51.25" style="3" customWidth="1"/>
    <col min="8454" max="8454" width="12.375" style="3" customWidth="1"/>
    <col min="8455" max="8455" width="11.75" style="3" customWidth="1"/>
    <col min="8456" max="8456" width="12.875" style="3" customWidth="1"/>
    <col min="8457" max="8457" width="13.125" style="3" customWidth="1"/>
    <col min="8458" max="8458" width="13.375" style="3" customWidth="1"/>
    <col min="8459" max="8459" width="12.625" style="3" customWidth="1"/>
    <col min="8460" max="8460" width="16.625" style="3" customWidth="1"/>
    <col min="8461" max="8707" width="9" style="3"/>
    <col min="8708" max="8708" width="5.5" style="3" customWidth="1"/>
    <col min="8709" max="8709" width="51.25" style="3" customWidth="1"/>
    <col min="8710" max="8710" width="12.375" style="3" customWidth="1"/>
    <col min="8711" max="8711" width="11.75" style="3" customWidth="1"/>
    <col min="8712" max="8712" width="12.875" style="3" customWidth="1"/>
    <col min="8713" max="8713" width="13.125" style="3" customWidth="1"/>
    <col min="8714" max="8714" width="13.375" style="3" customWidth="1"/>
    <col min="8715" max="8715" width="12.625" style="3" customWidth="1"/>
    <col min="8716" max="8716" width="16.625" style="3" customWidth="1"/>
    <col min="8717" max="8963" width="9" style="3"/>
    <col min="8964" max="8964" width="5.5" style="3" customWidth="1"/>
    <col min="8965" max="8965" width="51.25" style="3" customWidth="1"/>
    <col min="8966" max="8966" width="12.375" style="3" customWidth="1"/>
    <col min="8967" max="8967" width="11.75" style="3" customWidth="1"/>
    <col min="8968" max="8968" width="12.875" style="3" customWidth="1"/>
    <col min="8969" max="8969" width="13.125" style="3" customWidth="1"/>
    <col min="8970" max="8970" width="13.375" style="3" customWidth="1"/>
    <col min="8971" max="8971" width="12.625" style="3" customWidth="1"/>
    <col min="8972" max="8972" width="16.625" style="3" customWidth="1"/>
    <col min="8973" max="9219" width="9" style="3"/>
    <col min="9220" max="9220" width="5.5" style="3" customWidth="1"/>
    <col min="9221" max="9221" width="51.25" style="3" customWidth="1"/>
    <col min="9222" max="9222" width="12.375" style="3" customWidth="1"/>
    <col min="9223" max="9223" width="11.75" style="3" customWidth="1"/>
    <col min="9224" max="9224" width="12.875" style="3" customWidth="1"/>
    <col min="9225" max="9225" width="13.125" style="3" customWidth="1"/>
    <col min="9226" max="9226" width="13.375" style="3" customWidth="1"/>
    <col min="9227" max="9227" width="12.625" style="3" customWidth="1"/>
    <col min="9228" max="9228" width="16.625" style="3" customWidth="1"/>
    <col min="9229" max="9475" width="9" style="3"/>
    <col min="9476" max="9476" width="5.5" style="3" customWidth="1"/>
    <col min="9477" max="9477" width="51.25" style="3" customWidth="1"/>
    <col min="9478" max="9478" width="12.375" style="3" customWidth="1"/>
    <col min="9479" max="9479" width="11.75" style="3" customWidth="1"/>
    <col min="9480" max="9480" width="12.875" style="3" customWidth="1"/>
    <col min="9481" max="9481" width="13.125" style="3" customWidth="1"/>
    <col min="9482" max="9482" width="13.375" style="3" customWidth="1"/>
    <col min="9483" max="9483" width="12.625" style="3" customWidth="1"/>
    <col min="9484" max="9484" width="16.625" style="3" customWidth="1"/>
    <col min="9485" max="9731" width="9" style="3"/>
    <col min="9732" max="9732" width="5.5" style="3" customWidth="1"/>
    <col min="9733" max="9733" width="51.25" style="3" customWidth="1"/>
    <col min="9734" max="9734" width="12.375" style="3" customWidth="1"/>
    <col min="9735" max="9735" width="11.75" style="3" customWidth="1"/>
    <col min="9736" max="9736" width="12.875" style="3" customWidth="1"/>
    <col min="9737" max="9737" width="13.125" style="3" customWidth="1"/>
    <col min="9738" max="9738" width="13.375" style="3" customWidth="1"/>
    <col min="9739" max="9739" width="12.625" style="3" customWidth="1"/>
    <col min="9740" max="9740" width="16.625" style="3" customWidth="1"/>
    <col min="9741" max="9987" width="9" style="3"/>
    <col min="9988" max="9988" width="5.5" style="3" customWidth="1"/>
    <col min="9989" max="9989" width="51.25" style="3" customWidth="1"/>
    <col min="9990" max="9990" width="12.375" style="3" customWidth="1"/>
    <col min="9991" max="9991" width="11.75" style="3" customWidth="1"/>
    <col min="9992" max="9992" width="12.875" style="3" customWidth="1"/>
    <col min="9993" max="9993" width="13.125" style="3" customWidth="1"/>
    <col min="9994" max="9994" width="13.375" style="3" customWidth="1"/>
    <col min="9995" max="9995" width="12.625" style="3" customWidth="1"/>
    <col min="9996" max="9996" width="16.625" style="3" customWidth="1"/>
    <col min="9997" max="10243" width="9" style="3"/>
    <col min="10244" max="10244" width="5.5" style="3" customWidth="1"/>
    <col min="10245" max="10245" width="51.25" style="3" customWidth="1"/>
    <col min="10246" max="10246" width="12.375" style="3" customWidth="1"/>
    <col min="10247" max="10247" width="11.75" style="3" customWidth="1"/>
    <col min="10248" max="10248" width="12.875" style="3" customWidth="1"/>
    <col min="10249" max="10249" width="13.125" style="3" customWidth="1"/>
    <col min="10250" max="10250" width="13.375" style="3" customWidth="1"/>
    <col min="10251" max="10251" width="12.625" style="3" customWidth="1"/>
    <col min="10252" max="10252" width="16.625" style="3" customWidth="1"/>
    <col min="10253" max="10499" width="9" style="3"/>
    <col min="10500" max="10500" width="5.5" style="3" customWidth="1"/>
    <col min="10501" max="10501" width="51.25" style="3" customWidth="1"/>
    <col min="10502" max="10502" width="12.375" style="3" customWidth="1"/>
    <col min="10503" max="10503" width="11.75" style="3" customWidth="1"/>
    <col min="10504" max="10504" width="12.875" style="3" customWidth="1"/>
    <col min="10505" max="10505" width="13.125" style="3" customWidth="1"/>
    <col min="10506" max="10506" width="13.375" style="3" customWidth="1"/>
    <col min="10507" max="10507" width="12.625" style="3" customWidth="1"/>
    <col min="10508" max="10508" width="16.625" style="3" customWidth="1"/>
    <col min="10509" max="10755" width="9" style="3"/>
    <col min="10756" max="10756" width="5.5" style="3" customWidth="1"/>
    <col min="10757" max="10757" width="51.25" style="3" customWidth="1"/>
    <col min="10758" max="10758" width="12.375" style="3" customWidth="1"/>
    <col min="10759" max="10759" width="11.75" style="3" customWidth="1"/>
    <col min="10760" max="10760" width="12.875" style="3" customWidth="1"/>
    <col min="10761" max="10761" width="13.125" style="3" customWidth="1"/>
    <col min="10762" max="10762" width="13.375" style="3" customWidth="1"/>
    <col min="10763" max="10763" width="12.625" style="3" customWidth="1"/>
    <col min="10764" max="10764" width="16.625" style="3" customWidth="1"/>
    <col min="10765" max="11011" width="9" style="3"/>
    <col min="11012" max="11012" width="5.5" style="3" customWidth="1"/>
    <col min="11013" max="11013" width="51.25" style="3" customWidth="1"/>
    <col min="11014" max="11014" width="12.375" style="3" customWidth="1"/>
    <col min="11015" max="11015" width="11.75" style="3" customWidth="1"/>
    <col min="11016" max="11016" width="12.875" style="3" customWidth="1"/>
    <col min="11017" max="11017" width="13.125" style="3" customWidth="1"/>
    <col min="11018" max="11018" width="13.375" style="3" customWidth="1"/>
    <col min="11019" max="11019" width="12.625" style="3" customWidth="1"/>
    <col min="11020" max="11020" width="16.625" style="3" customWidth="1"/>
    <col min="11021" max="11267" width="9" style="3"/>
    <col min="11268" max="11268" width="5.5" style="3" customWidth="1"/>
    <col min="11269" max="11269" width="51.25" style="3" customWidth="1"/>
    <col min="11270" max="11270" width="12.375" style="3" customWidth="1"/>
    <col min="11271" max="11271" width="11.75" style="3" customWidth="1"/>
    <col min="11272" max="11272" width="12.875" style="3" customWidth="1"/>
    <col min="11273" max="11273" width="13.125" style="3" customWidth="1"/>
    <col min="11274" max="11274" width="13.375" style="3" customWidth="1"/>
    <col min="11275" max="11275" width="12.625" style="3" customWidth="1"/>
    <col min="11276" max="11276" width="16.625" style="3" customWidth="1"/>
    <col min="11277" max="11523" width="9" style="3"/>
    <col min="11524" max="11524" width="5.5" style="3" customWidth="1"/>
    <col min="11525" max="11525" width="51.25" style="3" customWidth="1"/>
    <col min="11526" max="11526" width="12.375" style="3" customWidth="1"/>
    <col min="11527" max="11527" width="11.75" style="3" customWidth="1"/>
    <col min="11528" max="11528" width="12.875" style="3" customWidth="1"/>
    <col min="11529" max="11529" width="13.125" style="3" customWidth="1"/>
    <col min="11530" max="11530" width="13.375" style="3" customWidth="1"/>
    <col min="11531" max="11531" width="12.625" style="3" customWidth="1"/>
    <col min="11532" max="11532" width="16.625" style="3" customWidth="1"/>
    <col min="11533" max="11779" width="9" style="3"/>
    <col min="11780" max="11780" width="5.5" style="3" customWidth="1"/>
    <col min="11781" max="11781" width="51.25" style="3" customWidth="1"/>
    <col min="11782" max="11782" width="12.375" style="3" customWidth="1"/>
    <col min="11783" max="11783" width="11.75" style="3" customWidth="1"/>
    <col min="11784" max="11784" width="12.875" style="3" customWidth="1"/>
    <col min="11785" max="11785" width="13.125" style="3" customWidth="1"/>
    <col min="11786" max="11786" width="13.375" style="3" customWidth="1"/>
    <col min="11787" max="11787" width="12.625" style="3" customWidth="1"/>
    <col min="11788" max="11788" width="16.625" style="3" customWidth="1"/>
    <col min="11789" max="12035" width="9" style="3"/>
    <col min="12036" max="12036" width="5.5" style="3" customWidth="1"/>
    <col min="12037" max="12037" width="51.25" style="3" customWidth="1"/>
    <col min="12038" max="12038" width="12.375" style="3" customWidth="1"/>
    <col min="12039" max="12039" width="11.75" style="3" customWidth="1"/>
    <col min="12040" max="12040" width="12.875" style="3" customWidth="1"/>
    <col min="12041" max="12041" width="13.125" style="3" customWidth="1"/>
    <col min="12042" max="12042" width="13.375" style="3" customWidth="1"/>
    <col min="12043" max="12043" width="12.625" style="3" customWidth="1"/>
    <col min="12044" max="12044" width="16.625" style="3" customWidth="1"/>
    <col min="12045" max="12291" width="9" style="3"/>
    <col min="12292" max="12292" width="5.5" style="3" customWidth="1"/>
    <col min="12293" max="12293" width="51.25" style="3" customWidth="1"/>
    <col min="12294" max="12294" width="12.375" style="3" customWidth="1"/>
    <col min="12295" max="12295" width="11.75" style="3" customWidth="1"/>
    <col min="12296" max="12296" width="12.875" style="3" customWidth="1"/>
    <col min="12297" max="12297" width="13.125" style="3" customWidth="1"/>
    <col min="12298" max="12298" width="13.375" style="3" customWidth="1"/>
    <col min="12299" max="12299" width="12.625" style="3" customWidth="1"/>
    <col min="12300" max="12300" width="16.625" style="3" customWidth="1"/>
    <col min="12301" max="12547" width="9" style="3"/>
    <col min="12548" max="12548" width="5.5" style="3" customWidth="1"/>
    <col min="12549" max="12549" width="51.25" style="3" customWidth="1"/>
    <col min="12550" max="12550" width="12.375" style="3" customWidth="1"/>
    <col min="12551" max="12551" width="11.75" style="3" customWidth="1"/>
    <col min="12552" max="12552" width="12.875" style="3" customWidth="1"/>
    <col min="12553" max="12553" width="13.125" style="3" customWidth="1"/>
    <col min="12554" max="12554" width="13.375" style="3" customWidth="1"/>
    <col min="12555" max="12555" width="12.625" style="3" customWidth="1"/>
    <col min="12556" max="12556" width="16.625" style="3" customWidth="1"/>
    <col min="12557" max="12803" width="9" style="3"/>
    <col min="12804" max="12804" width="5.5" style="3" customWidth="1"/>
    <col min="12805" max="12805" width="51.25" style="3" customWidth="1"/>
    <col min="12806" max="12806" width="12.375" style="3" customWidth="1"/>
    <col min="12807" max="12807" width="11.75" style="3" customWidth="1"/>
    <col min="12808" max="12808" width="12.875" style="3" customWidth="1"/>
    <col min="12809" max="12809" width="13.125" style="3" customWidth="1"/>
    <col min="12810" max="12810" width="13.375" style="3" customWidth="1"/>
    <col min="12811" max="12811" width="12.625" style="3" customWidth="1"/>
    <col min="12812" max="12812" width="16.625" style="3" customWidth="1"/>
    <col min="12813" max="13059" width="9" style="3"/>
    <col min="13060" max="13060" width="5.5" style="3" customWidth="1"/>
    <col min="13061" max="13061" width="51.25" style="3" customWidth="1"/>
    <col min="13062" max="13062" width="12.375" style="3" customWidth="1"/>
    <col min="13063" max="13063" width="11.75" style="3" customWidth="1"/>
    <col min="13064" max="13064" width="12.875" style="3" customWidth="1"/>
    <col min="13065" max="13065" width="13.125" style="3" customWidth="1"/>
    <col min="13066" max="13066" width="13.375" style="3" customWidth="1"/>
    <col min="13067" max="13067" width="12.625" style="3" customWidth="1"/>
    <col min="13068" max="13068" width="16.625" style="3" customWidth="1"/>
    <col min="13069" max="13315" width="9" style="3"/>
    <col min="13316" max="13316" width="5.5" style="3" customWidth="1"/>
    <col min="13317" max="13317" width="51.25" style="3" customWidth="1"/>
    <col min="13318" max="13318" width="12.375" style="3" customWidth="1"/>
    <col min="13319" max="13319" width="11.75" style="3" customWidth="1"/>
    <col min="13320" max="13320" width="12.875" style="3" customWidth="1"/>
    <col min="13321" max="13321" width="13.125" style="3" customWidth="1"/>
    <col min="13322" max="13322" width="13.375" style="3" customWidth="1"/>
    <col min="13323" max="13323" width="12.625" style="3" customWidth="1"/>
    <col min="13324" max="13324" width="16.625" style="3" customWidth="1"/>
    <col min="13325" max="13571" width="9" style="3"/>
    <col min="13572" max="13572" width="5.5" style="3" customWidth="1"/>
    <col min="13573" max="13573" width="51.25" style="3" customWidth="1"/>
    <col min="13574" max="13574" width="12.375" style="3" customWidth="1"/>
    <col min="13575" max="13575" width="11.75" style="3" customWidth="1"/>
    <col min="13576" max="13576" width="12.875" style="3" customWidth="1"/>
    <col min="13577" max="13577" width="13.125" style="3" customWidth="1"/>
    <col min="13578" max="13578" width="13.375" style="3" customWidth="1"/>
    <col min="13579" max="13579" width="12.625" style="3" customWidth="1"/>
    <col min="13580" max="13580" width="16.625" style="3" customWidth="1"/>
    <col min="13581" max="13827" width="9" style="3"/>
    <col min="13828" max="13828" width="5.5" style="3" customWidth="1"/>
    <col min="13829" max="13829" width="51.25" style="3" customWidth="1"/>
    <col min="13830" max="13830" width="12.375" style="3" customWidth="1"/>
    <col min="13831" max="13831" width="11.75" style="3" customWidth="1"/>
    <col min="13832" max="13832" width="12.875" style="3" customWidth="1"/>
    <col min="13833" max="13833" width="13.125" style="3" customWidth="1"/>
    <col min="13834" max="13834" width="13.375" style="3" customWidth="1"/>
    <col min="13835" max="13835" width="12.625" style="3" customWidth="1"/>
    <col min="13836" max="13836" width="16.625" style="3" customWidth="1"/>
    <col min="13837" max="14083" width="9" style="3"/>
    <col min="14084" max="14084" width="5.5" style="3" customWidth="1"/>
    <col min="14085" max="14085" width="51.25" style="3" customWidth="1"/>
    <col min="14086" max="14086" width="12.375" style="3" customWidth="1"/>
    <col min="14087" max="14087" width="11.75" style="3" customWidth="1"/>
    <col min="14088" max="14088" width="12.875" style="3" customWidth="1"/>
    <col min="14089" max="14089" width="13.125" style="3" customWidth="1"/>
    <col min="14090" max="14090" width="13.375" style="3" customWidth="1"/>
    <col min="14091" max="14091" width="12.625" style="3" customWidth="1"/>
    <col min="14092" max="14092" width="16.625" style="3" customWidth="1"/>
    <col min="14093" max="14339" width="9" style="3"/>
    <col min="14340" max="14340" width="5.5" style="3" customWidth="1"/>
    <col min="14341" max="14341" width="51.25" style="3" customWidth="1"/>
    <col min="14342" max="14342" width="12.375" style="3" customWidth="1"/>
    <col min="14343" max="14343" width="11.75" style="3" customWidth="1"/>
    <col min="14344" max="14344" width="12.875" style="3" customWidth="1"/>
    <col min="14345" max="14345" width="13.125" style="3" customWidth="1"/>
    <col min="14346" max="14346" width="13.375" style="3" customWidth="1"/>
    <col min="14347" max="14347" width="12.625" style="3" customWidth="1"/>
    <col min="14348" max="14348" width="16.625" style="3" customWidth="1"/>
    <col min="14349" max="14595" width="9" style="3"/>
    <col min="14596" max="14596" width="5.5" style="3" customWidth="1"/>
    <col min="14597" max="14597" width="51.25" style="3" customWidth="1"/>
    <col min="14598" max="14598" width="12.375" style="3" customWidth="1"/>
    <col min="14599" max="14599" width="11.75" style="3" customWidth="1"/>
    <col min="14600" max="14600" width="12.875" style="3" customWidth="1"/>
    <col min="14601" max="14601" width="13.125" style="3" customWidth="1"/>
    <col min="14602" max="14602" width="13.375" style="3" customWidth="1"/>
    <col min="14603" max="14603" width="12.625" style="3" customWidth="1"/>
    <col min="14604" max="14604" width="16.625" style="3" customWidth="1"/>
    <col min="14605" max="14851" width="9" style="3"/>
    <col min="14852" max="14852" width="5.5" style="3" customWidth="1"/>
    <col min="14853" max="14853" width="51.25" style="3" customWidth="1"/>
    <col min="14854" max="14854" width="12.375" style="3" customWidth="1"/>
    <col min="14855" max="14855" width="11.75" style="3" customWidth="1"/>
    <col min="14856" max="14856" width="12.875" style="3" customWidth="1"/>
    <col min="14857" max="14857" width="13.125" style="3" customWidth="1"/>
    <col min="14858" max="14858" width="13.375" style="3" customWidth="1"/>
    <col min="14859" max="14859" width="12.625" style="3" customWidth="1"/>
    <col min="14860" max="14860" width="16.625" style="3" customWidth="1"/>
    <col min="14861" max="15107" width="9" style="3"/>
    <col min="15108" max="15108" width="5.5" style="3" customWidth="1"/>
    <col min="15109" max="15109" width="51.25" style="3" customWidth="1"/>
    <col min="15110" max="15110" width="12.375" style="3" customWidth="1"/>
    <col min="15111" max="15111" width="11.75" style="3" customWidth="1"/>
    <col min="15112" max="15112" width="12.875" style="3" customWidth="1"/>
    <col min="15113" max="15113" width="13.125" style="3" customWidth="1"/>
    <col min="15114" max="15114" width="13.375" style="3" customWidth="1"/>
    <col min="15115" max="15115" width="12.625" style="3" customWidth="1"/>
    <col min="15116" max="15116" width="16.625" style="3" customWidth="1"/>
    <col min="15117" max="15363" width="9" style="3"/>
    <col min="15364" max="15364" width="5.5" style="3" customWidth="1"/>
    <col min="15365" max="15365" width="51.25" style="3" customWidth="1"/>
    <col min="15366" max="15366" width="12.375" style="3" customWidth="1"/>
    <col min="15367" max="15367" width="11.75" style="3" customWidth="1"/>
    <col min="15368" max="15368" width="12.875" style="3" customWidth="1"/>
    <col min="15369" max="15369" width="13.125" style="3" customWidth="1"/>
    <col min="15370" max="15370" width="13.375" style="3" customWidth="1"/>
    <col min="15371" max="15371" width="12.625" style="3" customWidth="1"/>
    <col min="15372" max="15372" width="16.625" style="3" customWidth="1"/>
    <col min="15373" max="15619" width="9" style="3"/>
    <col min="15620" max="15620" width="5.5" style="3" customWidth="1"/>
    <col min="15621" max="15621" width="51.25" style="3" customWidth="1"/>
    <col min="15622" max="15622" width="12.375" style="3" customWidth="1"/>
    <col min="15623" max="15623" width="11.75" style="3" customWidth="1"/>
    <col min="15624" max="15624" width="12.875" style="3" customWidth="1"/>
    <col min="15625" max="15625" width="13.125" style="3" customWidth="1"/>
    <col min="15626" max="15626" width="13.375" style="3" customWidth="1"/>
    <col min="15627" max="15627" width="12.625" style="3" customWidth="1"/>
    <col min="15628" max="15628" width="16.625" style="3" customWidth="1"/>
    <col min="15629" max="15875" width="9" style="3"/>
    <col min="15876" max="15876" width="5.5" style="3" customWidth="1"/>
    <col min="15877" max="15877" width="51.25" style="3" customWidth="1"/>
    <col min="15878" max="15878" width="12.375" style="3" customWidth="1"/>
    <col min="15879" max="15879" width="11.75" style="3" customWidth="1"/>
    <col min="15880" max="15880" width="12.875" style="3" customWidth="1"/>
    <col min="15881" max="15881" width="13.125" style="3" customWidth="1"/>
    <col min="15882" max="15882" width="13.375" style="3" customWidth="1"/>
    <col min="15883" max="15883" width="12.625" style="3" customWidth="1"/>
    <col min="15884" max="15884" width="16.625" style="3" customWidth="1"/>
    <col min="15885" max="16131" width="9" style="3"/>
    <col min="16132" max="16132" width="5.5" style="3" customWidth="1"/>
    <col min="16133" max="16133" width="51.25" style="3" customWidth="1"/>
    <col min="16134" max="16134" width="12.375" style="3" customWidth="1"/>
    <col min="16135" max="16135" width="11.75" style="3" customWidth="1"/>
    <col min="16136" max="16136" width="12.875" style="3" customWidth="1"/>
    <col min="16137" max="16137" width="13.125" style="3" customWidth="1"/>
    <col min="16138" max="16138" width="13.375" style="3" customWidth="1"/>
    <col min="16139" max="16139" width="12.625" style="3" customWidth="1"/>
    <col min="16140" max="16140" width="16.625" style="3" customWidth="1"/>
    <col min="16141" max="16384" width="9" style="3"/>
  </cols>
  <sheetData>
    <row r="1" spans="1:12" ht="54" customHeight="1" thickBot="1" x14ac:dyDescent="0.25">
      <c r="A1" s="11" t="s">
        <v>89</v>
      </c>
      <c r="B1" s="330" t="s">
        <v>90</v>
      </c>
      <c r="C1" s="342"/>
      <c r="D1" s="342"/>
      <c r="E1" s="343"/>
      <c r="F1" s="311" t="s">
        <v>23</v>
      </c>
      <c r="G1" s="312"/>
      <c r="H1" s="14"/>
      <c r="I1" s="14"/>
      <c r="J1" s="14"/>
      <c r="K1" s="14"/>
    </row>
    <row r="2" spans="1:12" ht="76.150000000000006" customHeight="1" thickBot="1" x14ac:dyDescent="0.25">
      <c r="A2" s="11" t="s">
        <v>0</v>
      </c>
      <c r="B2" s="330" t="s">
        <v>91</v>
      </c>
      <c r="C2" s="331"/>
      <c r="D2" s="12" t="s">
        <v>1</v>
      </c>
      <c r="E2" s="77" t="s">
        <v>2</v>
      </c>
      <c r="F2" s="22" t="s">
        <v>1</v>
      </c>
      <c r="G2" s="78" t="s">
        <v>2</v>
      </c>
      <c r="H2" s="14"/>
      <c r="I2" s="14"/>
      <c r="J2" s="14"/>
      <c r="K2" s="14"/>
    </row>
    <row r="3" spans="1:12" ht="34.15" customHeight="1" x14ac:dyDescent="0.2">
      <c r="A3" s="332" t="s">
        <v>92</v>
      </c>
      <c r="B3" s="334" t="s">
        <v>93</v>
      </c>
      <c r="C3" s="79" t="s">
        <v>94</v>
      </c>
      <c r="D3" s="20">
        <v>250.22</v>
      </c>
      <c r="E3" s="80" t="s">
        <v>95</v>
      </c>
      <c r="F3" s="20">
        <v>0</v>
      </c>
      <c r="G3" s="80" t="s">
        <v>95</v>
      </c>
      <c r="H3" s="15"/>
      <c r="I3" s="4"/>
      <c r="J3" s="4"/>
      <c r="K3" s="4"/>
      <c r="L3" s="6"/>
    </row>
    <row r="4" spans="1:12" ht="34.15" customHeight="1" thickBot="1" x14ac:dyDescent="0.25">
      <c r="A4" s="333"/>
      <c r="B4" s="335"/>
      <c r="C4" s="81" t="s">
        <v>325</v>
      </c>
      <c r="D4" s="82">
        <f>SUM(D3)*17</f>
        <v>4253.74</v>
      </c>
      <c r="E4" s="83" t="s">
        <v>97</v>
      </c>
      <c r="F4" s="82">
        <f>SUM(F3)*79</f>
        <v>0</v>
      </c>
      <c r="G4" s="83" t="s">
        <v>97</v>
      </c>
      <c r="H4" s="15"/>
      <c r="I4" s="4"/>
      <c r="J4" s="4"/>
      <c r="K4" s="4"/>
    </row>
    <row r="5" spans="1:12" ht="34.15" customHeight="1" x14ac:dyDescent="0.2">
      <c r="A5" s="336" t="s">
        <v>98</v>
      </c>
      <c r="B5" s="339" t="s">
        <v>99</v>
      </c>
      <c r="C5" s="79" t="s">
        <v>100</v>
      </c>
      <c r="D5" s="20"/>
      <c r="E5" s="80" t="s">
        <v>95</v>
      </c>
      <c r="F5" s="20">
        <f>SUM($F$3)</f>
        <v>0</v>
      </c>
      <c r="G5" s="80" t="s">
        <v>95</v>
      </c>
      <c r="H5" s="15"/>
      <c r="I5" s="4"/>
      <c r="J5" s="4"/>
      <c r="K5" s="4"/>
    </row>
    <row r="6" spans="1:12" ht="34.15" customHeight="1" x14ac:dyDescent="0.2">
      <c r="A6" s="337"/>
      <c r="B6" s="340"/>
      <c r="C6" s="84"/>
      <c r="D6" s="85">
        <f>SUM(D5)*13</f>
        <v>0</v>
      </c>
      <c r="E6" s="86" t="s">
        <v>97</v>
      </c>
      <c r="F6" s="87">
        <f>SUM($F$5)*24</f>
        <v>0</v>
      </c>
      <c r="G6" s="86" t="s">
        <v>97</v>
      </c>
      <c r="H6" s="15"/>
      <c r="I6" s="4"/>
      <c r="J6" s="4"/>
      <c r="K6" s="4"/>
    </row>
    <row r="7" spans="1:12" ht="34.15" customHeight="1" x14ac:dyDescent="0.2">
      <c r="A7" s="337"/>
      <c r="B7" s="340"/>
      <c r="C7" s="88" t="s">
        <v>102</v>
      </c>
      <c r="D7" s="89"/>
      <c r="E7" s="90" t="s">
        <v>95</v>
      </c>
      <c r="F7" s="36">
        <v>0</v>
      </c>
      <c r="G7" s="90" t="s">
        <v>95</v>
      </c>
      <c r="H7" s="15"/>
      <c r="I7" s="4"/>
      <c r="J7" s="4"/>
      <c r="K7" s="4"/>
      <c r="L7" s="6"/>
    </row>
    <row r="8" spans="1:12" ht="34.15" customHeight="1" x14ac:dyDescent="0.2">
      <c r="A8" s="337"/>
      <c r="B8" s="340"/>
      <c r="C8" s="84"/>
      <c r="D8" s="91">
        <f>SUM(D7)*C8</f>
        <v>0</v>
      </c>
      <c r="E8" s="92" t="s">
        <v>97</v>
      </c>
      <c r="F8" s="91">
        <f>SUM($F$7*1)*2</f>
        <v>0</v>
      </c>
      <c r="G8" s="92" t="s">
        <v>103</v>
      </c>
      <c r="H8" s="15"/>
      <c r="I8" s="4"/>
      <c r="J8" s="4"/>
      <c r="K8" s="4"/>
    </row>
    <row r="9" spans="1:12" ht="34.15" customHeight="1" thickBot="1" x14ac:dyDescent="0.25">
      <c r="A9" s="338"/>
      <c r="B9" s="341"/>
      <c r="C9" s="93" t="s">
        <v>19</v>
      </c>
      <c r="D9" s="94">
        <f>SUM(D8+D6)</f>
        <v>0</v>
      </c>
      <c r="E9" s="95" t="s">
        <v>97</v>
      </c>
      <c r="F9" s="94">
        <f>SUM(F8:F8)+F6</f>
        <v>0</v>
      </c>
      <c r="G9" s="95" t="s">
        <v>97</v>
      </c>
      <c r="H9" s="15"/>
      <c r="I9" s="4"/>
      <c r="J9" s="4"/>
      <c r="K9" s="4"/>
    </row>
    <row r="10" spans="1:12" ht="34.15" customHeight="1" x14ac:dyDescent="0.2">
      <c r="A10" s="315" t="s">
        <v>104</v>
      </c>
      <c r="B10" s="318" t="s">
        <v>105</v>
      </c>
      <c r="C10" s="79" t="s">
        <v>106</v>
      </c>
      <c r="D10" s="20"/>
      <c r="E10" s="80" t="s">
        <v>95</v>
      </c>
      <c r="F10" s="20">
        <v>0</v>
      </c>
      <c r="G10" s="80" t="s">
        <v>95</v>
      </c>
      <c r="H10" s="15"/>
      <c r="I10" s="4"/>
      <c r="J10" s="4"/>
      <c r="K10" s="4"/>
    </row>
    <row r="11" spans="1:12" ht="34.15" customHeight="1" x14ac:dyDescent="0.2">
      <c r="A11" s="316"/>
      <c r="B11" s="319"/>
      <c r="C11" s="96"/>
      <c r="D11" s="97">
        <f>SUM(D10)*5</f>
        <v>0</v>
      </c>
      <c r="E11" s="98" t="s">
        <v>97</v>
      </c>
      <c r="F11" s="99">
        <f>SUM(F10)*5</f>
        <v>0</v>
      </c>
      <c r="G11" s="98" t="s">
        <v>97</v>
      </c>
      <c r="H11" s="15"/>
      <c r="I11" s="4"/>
      <c r="J11" s="4"/>
      <c r="K11" s="4"/>
    </row>
    <row r="12" spans="1:12" ht="33.75" customHeight="1" x14ac:dyDescent="0.2">
      <c r="A12" s="316"/>
      <c r="B12" s="319"/>
      <c r="C12" s="100" t="s">
        <v>108</v>
      </c>
      <c r="D12" s="89"/>
      <c r="E12" s="90" t="s">
        <v>109</v>
      </c>
      <c r="F12" s="36">
        <v>0</v>
      </c>
      <c r="G12" s="90" t="s">
        <v>109</v>
      </c>
      <c r="H12" s="15"/>
      <c r="I12" s="4"/>
      <c r="J12" s="14"/>
      <c r="K12" s="14"/>
      <c r="L12" s="6"/>
    </row>
    <row r="13" spans="1:12" ht="37.5" customHeight="1" x14ac:dyDescent="0.2">
      <c r="A13" s="316"/>
      <c r="B13" s="319"/>
      <c r="C13" s="96"/>
      <c r="D13" s="97">
        <f>SUM(D12)*C13</f>
        <v>0</v>
      </c>
      <c r="E13" s="101" t="s">
        <v>97</v>
      </c>
      <c r="F13" s="102">
        <f>SUM($F$12*30)*2</f>
        <v>0</v>
      </c>
      <c r="G13" s="101" t="s">
        <v>97</v>
      </c>
      <c r="H13" s="16"/>
      <c r="I13" s="9"/>
      <c r="J13" s="9"/>
      <c r="K13" s="9"/>
    </row>
    <row r="14" spans="1:12" ht="37.5" customHeight="1" x14ac:dyDescent="0.2">
      <c r="A14" s="316"/>
      <c r="B14" s="319"/>
      <c r="C14" s="100" t="s">
        <v>110</v>
      </c>
      <c r="D14" s="36"/>
      <c r="E14" s="103" t="s">
        <v>109</v>
      </c>
      <c r="F14" s="36">
        <v>0</v>
      </c>
      <c r="G14" s="103" t="s">
        <v>109</v>
      </c>
      <c r="H14" s="16"/>
      <c r="I14" s="9"/>
      <c r="J14" s="9"/>
      <c r="K14" s="9"/>
      <c r="L14" s="6"/>
    </row>
    <row r="15" spans="1:12" ht="37.5" customHeight="1" x14ac:dyDescent="0.2">
      <c r="A15" s="316"/>
      <c r="B15" s="319"/>
      <c r="C15" s="96"/>
      <c r="D15" s="97">
        <f>SUM(C15)*D14</f>
        <v>0</v>
      </c>
      <c r="E15" s="98" t="s">
        <v>97</v>
      </c>
      <c r="F15" s="97">
        <f>SUM($F$14*20)*2</f>
        <v>0</v>
      </c>
      <c r="G15" s="101" t="s">
        <v>97</v>
      </c>
      <c r="H15" s="16"/>
      <c r="I15" s="9"/>
      <c r="J15" s="9"/>
      <c r="K15" s="9"/>
    </row>
    <row r="16" spans="1:12" ht="37.5" customHeight="1" thickBot="1" x14ac:dyDescent="0.25">
      <c r="A16" s="317"/>
      <c r="B16" s="320"/>
      <c r="C16" s="104" t="s">
        <v>111</v>
      </c>
      <c r="D16" s="105">
        <f>SUM(D11+D13+D15)</f>
        <v>0</v>
      </c>
      <c r="E16" s="106" t="s">
        <v>97</v>
      </c>
      <c r="F16" s="105">
        <f>SUM(F11+F13+F15)</f>
        <v>0</v>
      </c>
      <c r="G16" s="107" t="s">
        <v>97</v>
      </c>
      <c r="H16" s="16"/>
      <c r="I16" s="9"/>
      <c r="J16" s="9"/>
      <c r="K16" s="9"/>
    </row>
    <row r="17" spans="1:12" ht="37.5" customHeight="1" thickBot="1" x14ac:dyDescent="0.25">
      <c r="A17" s="321" t="s">
        <v>112</v>
      </c>
      <c r="B17" s="322"/>
      <c r="C17" s="323"/>
      <c r="D17" s="108">
        <f>SUM(D4+D9+D16)</f>
        <v>4253.74</v>
      </c>
      <c r="E17" s="109" t="s">
        <v>97</v>
      </c>
      <c r="F17" s="108">
        <f>SUM(F4+F9+F16)</f>
        <v>0</v>
      </c>
      <c r="G17" s="109" t="s">
        <v>97</v>
      </c>
      <c r="H17" s="16"/>
      <c r="I17" s="9"/>
      <c r="J17" s="9"/>
      <c r="K17" s="9"/>
    </row>
    <row r="18" spans="1:12" ht="36" customHeight="1" x14ac:dyDescent="0.2">
      <c r="A18" s="332" t="s">
        <v>113</v>
      </c>
      <c r="B18" s="334" t="s">
        <v>114</v>
      </c>
      <c r="C18" s="79" t="s">
        <v>94</v>
      </c>
      <c r="D18" s="20">
        <v>125.11</v>
      </c>
      <c r="E18" s="110" t="s">
        <v>115</v>
      </c>
      <c r="F18" s="20">
        <v>0</v>
      </c>
      <c r="G18" s="110" t="s">
        <v>115</v>
      </c>
      <c r="H18" s="16"/>
      <c r="I18" s="9"/>
      <c r="J18" s="9"/>
      <c r="K18" s="9"/>
      <c r="L18" s="6"/>
    </row>
    <row r="19" spans="1:12" ht="36" customHeight="1" thickBot="1" x14ac:dyDescent="0.25">
      <c r="A19" s="333"/>
      <c r="B19" s="335"/>
      <c r="C19" s="81" t="s">
        <v>326</v>
      </c>
      <c r="D19" s="82">
        <f>SUM(D18)*17</f>
        <v>2126.87</v>
      </c>
      <c r="E19" s="83" t="s">
        <v>117</v>
      </c>
      <c r="F19" s="82">
        <f>SUM(F18)*77</f>
        <v>0</v>
      </c>
      <c r="G19" s="83" t="s">
        <v>117</v>
      </c>
      <c r="H19" s="16"/>
      <c r="I19" s="9"/>
      <c r="J19" s="9"/>
      <c r="K19" s="9"/>
      <c r="L19" s="6"/>
    </row>
    <row r="20" spans="1:12" ht="36" customHeight="1" x14ac:dyDescent="0.2">
      <c r="A20" s="336" t="s">
        <v>118</v>
      </c>
      <c r="B20" s="339" t="s">
        <v>119</v>
      </c>
      <c r="C20" s="79" t="s">
        <v>100</v>
      </c>
      <c r="D20" s="20"/>
      <c r="E20" s="110" t="s">
        <v>115</v>
      </c>
      <c r="F20" s="20">
        <v>0</v>
      </c>
      <c r="G20" s="110" t="s">
        <v>115</v>
      </c>
      <c r="H20" s="16"/>
      <c r="I20" s="9"/>
      <c r="J20" s="9"/>
      <c r="K20" s="9"/>
      <c r="L20" s="6"/>
    </row>
    <row r="21" spans="1:12" ht="36" customHeight="1" x14ac:dyDescent="0.2">
      <c r="A21" s="337"/>
      <c r="B21" s="340"/>
      <c r="C21" s="84"/>
      <c r="D21" s="85">
        <f>SUM(D20)*13</f>
        <v>0</v>
      </c>
      <c r="E21" s="86" t="s">
        <v>97</v>
      </c>
      <c r="F21" s="85">
        <f>SUM(F20)*24</f>
        <v>0</v>
      </c>
      <c r="G21" s="86" t="s">
        <v>97</v>
      </c>
      <c r="H21" s="16"/>
      <c r="I21" s="9"/>
      <c r="J21" s="9"/>
      <c r="K21" s="9"/>
      <c r="L21" s="6"/>
    </row>
    <row r="22" spans="1:12" ht="36.75" customHeight="1" x14ac:dyDescent="0.2">
      <c r="A22" s="337"/>
      <c r="B22" s="340"/>
      <c r="C22" s="88" t="s">
        <v>102</v>
      </c>
      <c r="D22" s="89"/>
      <c r="E22" s="90" t="s">
        <v>109</v>
      </c>
      <c r="F22" s="36">
        <v>0</v>
      </c>
      <c r="G22" s="90" t="s">
        <v>109</v>
      </c>
      <c r="H22" s="15"/>
      <c r="I22" s="111"/>
      <c r="J22" s="4"/>
      <c r="K22" s="4"/>
      <c r="L22" s="6"/>
    </row>
    <row r="23" spans="1:12" ht="34.15" customHeight="1" x14ac:dyDescent="0.2">
      <c r="A23" s="337"/>
      <c r="B23" s="340"/>
      <c r="C23" s="84"/>
      <c r="D23" s="85">
        <f>SUM(C23)*D22</f>
        <v>0</v>
      </c>
      <c r="E23" s="86" t="s">
        <v>97</v>
      </c>
      <c r="F23" s="85">
        <f>SUM($F$22*1)*2</f>
        <v>0</v>
      </c>
      <c r="G23" s="86" t="s">
        <v>97</v>
      </c>
      <c r="H23" s="15"/>
      <c r="I23" s="4"/>
      <c r="J23" s="4"/>
      <c r="K23" s="4"/>
    </row>
    <row r="24" spans="1:12" ht="34.15" customHeight="1" thickBot="1" x14ac:dyDescent="0.25">
      <c r="A24" s="338"/>
      <c r="B24" s="341"/>
      <c r="C24" s="93" t="s">
        <v>19</v>
      </c>
      <c r="D24" s="94">
        <f>SUM(D23:D23)+D21</f>
        <v>0</v>
      </c>
      <c r="E24" s="95" t="s">
        <v>97</v>
      </c>
      <c r="F24" s="94">
        <f>SUM(F23:F23)+F19</f>
        <v>0</v>
      </c>
      <c r="G24" s="95" t="s">
        <v>97</v>
      </c>
      <c r="H24" s="15"/>
      <c r="I24" s="4"/>
      <c r="J24" s="4"/>
      <c r="K24" s="4"/>
    </row>
    <row r="25" spans="1:12" ht="51" customHeight="1" x14ac:dyDescent="0.2">
      <c r="A25" s="315" t="s">
        <v>121</v>
      </c>
      <c r="B25" s="318" t="s">
        <v>122</v>
      </c>
      <c r="C25" s="79" t="s">
        <v>106</v>
      </c>
      <c r="D25" s="20"/>
      <c r="E25" s="110" t="s">
        <v>115</v>
      </c>
      <c r="F25" s="112">
        <f>SUM(F18)</f>
        <v>0</v>
      </c>
      <c r="G25" s="110" t="s">
        <v>115</v>
      </c>
      <c r="H25" s="15"/>
      <c r="I25" s="4"/>
      <c r="J25" s="14"/>
      <c r="K25" s="14"/>
      <c r="L25" s="6"/>
    </row>
    <row r="26" spans="1:12" ht="33.75" customHeight="1" x14ac:dyDescent="0.2">
      <c r="A26" s="316"/>
      <c r="B26" s="319"/>
      <c r="C26" s="96"/>
      <c r="D26" s="97">
        <f>SUM(D25)*5</f>
        <v>0</v>
      </c>
      <c r="E26" s="113" t="s">
        <v>97</v>
      </c>
      <c r="F26" s="97">
        <f>SUM(F25)*5</f>
        <v>0</v>
      </c>
      <c r="G26" s="113" t="s">
        <v>97</v>
      </c>
      <c r="H26" s="15"/>
      <c r="I26" s="4"/>
      <c r="J26" s="14"/>
      <c r="K26" s="14"/>
      <c r="L26" s="6"/>
    </row>
    <row r="27" spans="1:12" ht="33.75" customHeight="1" x14ac:dyDescent="0.2">
      <c r="A27" s="316"/>
      <c r="B27" s="319"/>
      <c r="C27" s="88" t="s">
        <v>108</v>
      </c>
      <c r="D27" s="89">
        <f>SUM(D22)</f>
        <v>0</v>
      </c>
      <c r="E27" s="90" t="s">
        <v>109</v>
      </c>
      <c r="F27" s="36">
        <v>0</v>
      </c>
      <c r="G27" s="90" t="s">
        <v>109</v>
      </c>
      <c r="H27" s="15"/>
      <c r="I27" s="4"/>
      <c r="J27" s="14"/>
      <c r="K27" s="14"/>
      <c r="L27" s="6"/>
    </row>
    <row r="28" spans="1:12" ht="37.5" customHeight="1" x14ac:dyDescent="0.2">
      <c r="A28" s="316"/>
      <c r="B28" s="319"/>
      <c r="C28" s="96"/>
      <c r="D28" s="97">
        <f>SUM(C28)*D27</f>
        <v>0</v>
      </c>
      <c r="E28" s="98" t="s">
        <v>97</v>
      </c>
      <c r="F28" s="97">
        <f>SUM($F$27*30)</f>
        <v>0</v>
      </c>
      <c r="G28" s="98" t="s">
        <v>97</v>
      </c>
      <c r="H28" s="16"/>
      <c r="I28" s="9"/>
      <c r="J28" s="9"/>
      <c r="K28" s="9"/>
    </row>
    <row r="29" spans="1:12" ht="51" customHeight="1" x14ac:dyDescent="0.2">
      <c r="A29" s="316"/>
      <c r="B29" s="319"/>
      <c r="C29" s="100" t="s">
        <v>110</v>
      </c>
      <c r="D29" s="89"/>
      <c r="E29" s="90" t="s">
        <v>109</v>
      </c>
      <c r="F29" s="36">
        <v>0</v>
      </c>
      <c r="G29" s="90" t="s">
        <v>109</v>
      </c>
      <c r="H29" s="15"/>
      <c r="I29" s="4"/>
      <c r="J29" s="14"/>
      <c r="K29" s="14"/>
      <c r="L29" s="6"/>
    </row>
    <row r="30" spans="1:12" ht="37.5" customHeight="1" x14ac:dyDescent="0.2">
      <c r="A30" s="316"/>
      <c r="B30" s="319"/>
      <c r="C30" s="96"/>
      <c r="D30" s="97">
        <f>SUM(C30)*D29</f>
        <v>0</v>
      </c>
      <c r="E30" s="101" t="s">
        <v>97</v>
      </c>
      <c r="F30" s="97">
        <f>SUM($F$29*20)*2</f>
        <v>0</v>
      </c>
      <c r="G30" s="101" t="s">
        <v>97</v>
      </c>
      <c r="H30" s="16"/>
      <c r="I30" s="9"/>
      <c r="J30" s="9"/>
      <c r="K30" s="9"/>
    </row>
    <row r="31" spans="1:12" ht="37.5" customHeight="1" thickBot="1" x14ac:dyDescent="0.25">
      <c r="A31" s="317"/>
      <c r="B31" s="320"/>
      <c r="C31" s="104" t="s">
        <v>124</v>
      </c>
      <c r="D31" s="105">
        <f>SUM(D26+D28+D30)</f>
        <v>0</v>
      </c>
      <c r="E31" s="107" t="s">
        <v>97</v>
      </c>
      <c r="F31" s="105">
        <f>SUM(F26+F28+F30)</f>
        <v>0</v>
      </c>
      <c r="G31" s="107" t="s">
        <v>97</v>
      </c>
      <c r="H31" s="16"/>
      <c r="I31" s="9"/>
      <c r="J31" s="9"/>
      <c r="K31" s="9"/>
    </row>
    <row r="32" spans="1:12" ht="37.5" customHeight="1" thickBot="1" x14ac:dyDescent="0.25">
      <c r="A32" s="321" t="s">
        <v>125</v>
      </c>
      <c r="B32" s="322"/>
      <c r="C32" s="323"/>
      <c r="D32" s="108">
        <f>SUM(D19+D24+D31)</f>
        <v>2126.87</v>
      </c>
      <c r="E32" s="109" t="s">
        <v>97</v>
      </c>
      <c r="F32" s="108">
        <f>SUM(F19+F24+F31)</f>
        <v>0</v>
      </c>
      <c r="G32" s="109" t="s">
        <v>97</v>
      </c>
      <c r="H32" s="16"/>
      <c r="I32" s="9"/>
      <c r="J32" s="9"/>
      <c r="K32" s="9"/>
    </row>
    <row r="33" spans="1:13" ht="36.75" customHeight="1" thickBot="1" x14ac:dyDescent="0.25">
      <c r="A33" s="324" t="s">
        <v>126</v>
      </c>
      <c r="B33" s="325"/>
      <c r="C33" s="326"/>
      <c r="D33" s="114">
        <f>SUM(D17+D32)</f>
        <v>6380.61</v>
      </c>
      <c r="E33" s="115" t="s">
        <v>97</v>
      </c>
      <c r="F33" s="114">
        <f>SUM(F17+F32)</f>
        <v>0</v>
      </c>
      <c r="G33" s="115" t="s">
        <v>97</v>
      </c>
      <c r="H33" s="116"/>
      <c r="I33" s="4"/>
      <c r="J33" s="9"/>
      <c r="K33" s="9"/>
    </row>
    <row r="34" spans="1:13" ht="36.75" customHeight="1" thickBot="1" x14ac:dyDescent="0.25">
      <c r="A34" s="117"/>
      <c r="B34" s="117"/>
      <c r="C34" s="117"/>
      <c r="D34" s="118"/>
      <c r="E34" s="117"/>
      <c r="F34" s="118"/>
      <c r="G34" s="117"/>
      <c r="H34" s="15"/>
      <c r="I34" s="4"/>
      <c r="J34" s="9"/>
      <c r="K34" s="9"/>
    </row>
    <row r="35" spans="1:13" ht="36.75" customHeight="1" thickBot="1" x14ac:dyDescent="0.25">
      <c r="A35" s="53"/>
      <c r="B35" s="53"/>
      <c r="C35" s="53"/>
      <c r="D35" s="54"/>
      <c r="E35" s="53"/>
      <c r="F35" s="54"/>
      <c r="G35" s="55"/>
      <c r="H35" s="327" t="s">
        <v>23</v>
      </c>
      <c r="I35" s="328"/>
      <c r="J35" s="329"/>
      <c r="K35" s="9"/>
    </row>
    <row r="36" spans="1:13" ht="87.75" customHeight="1" thickBot="1" x14ac:dyDescent="0.25">
      <c r="A36" s="11" t="s">
        <v>0</v>
      </c>
      <c r="B36" s="330" t="s">
        <v>20</v>
      </c>
      <c r="C36" s="331"/>
      <c r="D36" s="12" t="s">
        <v>1</v>
      </c>
      <c r="E36" s="12" t="s">
        <v>2</v>
      </c>
      <c r="F36" s="13" t="s">
        <v>127</v>
      </c>
      <c r="G36" s="21" t="s">
        <v>21</v>
      </c>
      <c r="H36" s="22" t="s">
        <v>1</v>
      </c>
      <c r="I36" s="22" t="s">
        <v>2</v>
      </c>
      <c r="J36" s="23" t="s">
        <v>21</v>
      </c>
    </row>
    <row r="37" spans="1:13" ht="98.25" customHeight="1" x14ac:dyDescent="0.2">
      <c r="A37" s="17" t="s">
        <v>3</v>
      </c>
      <c r="B37" s="18" t="s">
        <v>4</v>
      </c>
      <c r="C37" s="10" t="s">
        <v>5</v>
      </c>
      <c r="D37" s="20">
        <v>52.47</v>
      </c>
      <c r="E37" s="19" t="s">
        <v>6</v>
      </c>
      <c r="F37" s="38">
        <v>109</v>
      </c>
      <c r="G37" s="40">
        <f>SUM(F37)*D37</f>
        <v>5719.23</v>
      </c>
      <c r="H37" s="36">
        <v>0</v>
      </c>
      <c r="I37" s="19" t="s">
        <v>6</v>
      </c>
      <c r="J37" s="40">
        <f>SUM($F$37)*H37</f>
        <v>0</v>
      </c>
    </row>
    <row r="38" spans="1:13" ht="42.75" customHeight="1" x14ac:dyDescent="0.2">
      <c r="A38" s="5" t="s">
        <v>7</v>
      </c>
      <c r="B38" s="8" t="s">
        <v>8</v>
      </c>
      <c r="C38" s="7" t="s">
        <v>9</v>
      </c>
      <c r="D38" s="37">
        <v>17.55</v>
      </c>
      <c r="E38" s="2" t="s">
        <v>6</v>
      </c>
      <c r="F38" s="39">
        <v>109</v>
      </c>
      <c r="G38" s="42">
        <f>SUM(F38)*D38</f>
        <v>1912.95</v>
      </c>
      <c r="H38" s="36">
        <v>0</v>
      </c>
      <c r="I38" s="1" t="s">
        <v>6</v>
      </c>
      <c r="J38" s="45">
        <f>SUM($F$38)*H38</f>
        <v>0</v>
      </c>
    </row>
    <row r="39" spans="1:13" ht="42.75" customHeight="1" x14ac:dyDescent="0.2">
      <c r="A39" s="303" t="s">
        <v>19</v>
      </c>
      <c r="B39" s="304"/>
      <c r="C39" s="304"/>
      <c r="D39" s="304"/>
      <c r="E39" s="305"/>
      <c r="F39" s="44"/>
      <c r="G39" s="45">
        <f>SUM(G37:G38)</f>
        <v>7632.1799999999994</v>
      </c>
      <c r="H39" s="46"/>
      <c r="I39" s="1"/>
      <c r="J39" s="45">
        <f>SUM(J37:J38)</f>
        <v>0</v>
      </c>
    </row>
    <row r="40" spans="1:13" ht="42.75" customHeight="1" thickBot="1" x14ac:dyDescent="0.25">
      <c r="A40" s="306" t="s">
        <v>128</v>
      </c>
      <c r="B40" s="307"/>
      <c r="C40" s="307"/>
      <c r="D40" s="307"/>
      <c r="E40" s="307"/>
      <c r="F40" s="308"/>
      <c r="G40" s="41">
        <v>0</v>
      </c>
      <c r="H40" s="43"/>
      <c r="I40" s="43"/>
      <c r="J40" s="41">
        <f>SUM($K$40)</f>
        <v>0</v>
      </c>
      <c r="K40" s="58"/>
      <c r="L40" s="59"/>
      <c r="M40" s="60"/>
    </row>
    <row r="41" spans="1:13" ht="42.75" customHeight="1" thickBot="1" x14ac:dyDescent="0.25">
      <c r="A41" s="309" t="s">
        <v>22</v>
      </c>
      <c r="B41" s="310"/>
      <c r="C41" s="310"/>
      <c r="D41" s="310"/>
      <c r="E41" s="310"/>
      <c r="F41" s="310"/>
      <c r="G41" s="24">
        <f>SUM(G39+G40)</f>
        <v>7632.1799999999994</v>
      </c>
      <c r="H41" s="25"/>
      <c r="I41" s="26"/>
      <c r="J41" s="47">
        <f>SUM(J39+J40)</f>
        <v>0</v>
      </c>
      <c r="K41" s="56">
        <f>SUM(D33)+G41</f>
        <v>14012.789999999999</v>
      </c>
      <c r="L41" s="57" t="s">
        <v>129</v>
      </c>
    </row>
  </sheetData>
  <mergeCells count="23">
    <mergeCell ref="A5:A9"/>
    <mergeCell ref="B5:B9"/>
    <mergeCell ref="B1:E1"/>
    <mergeCell ref="F1:G1"/>
    <mergeCell ref="B2:C2"/>
    <mergeCell ref="A3:A4"/>
    <mergeCell ref="B3:B4"/>
    <mergeCell ref="H35:J35"/>
    <mergeCell ref="B36:C36"/>
    <mergeCell ref="A10:A16"/>
    <mergeCell ref="B10:B16"/>
    <mergeCell ref="A17:C17"/>
    <mergeCell ref="A18:A19"/>
    <mergeCell ref="B18:B19"/>
    <mergeCell ref="A20:A24"/>
    <mergeCell ref="B20:B24"/>
    <mergeCell ref="A39:E39"/>
    <mergeCell ref="A40:F40"/>
    <mergeCell ref="A41:F41"/>
    <mergeCell ref="A25:A31"/>
    <mergeCell ref="B25:B31"/>
    <mergeCell ref="A32:C32"/>
    <mergeCell ref="A33:C33"/>
  </mergeCells>
  <printOptions horizontalCentered="1" verticalCentered="1"/>
  <pageMargins left="0.25" right="0.25" top="0.75" bottom="0.75" header="0.3" footer="0.3"/>
  <pageSetup paperSize="8" scale="89" orientation="landscape" horizontalDpi="1200" verticalDpi="1200" r:id="rId1"/>
  <headerFooter>
    <oddHeader>&amp;C&amp;"Times New Roman,Corsivo"Gara per l'affidamento del Servizio di Sorveglianza Sanitaria Sedi Automobile Club d'Italia
&amp;"Times New Roman,Grassetto"&amp;A&amp;"Times New Roman,Corsivo"&amp;10
&amp;F</oddHeader>
    <oddFooter>&amp;L&amp;"Times New Roman,Corsivo"&amp;12&amp;A</oddFooter>
  </headerFooter>
  <rowBreaks count="1" manualBreakCount="1">
    <brk id="35" max="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74"/>
  <sheetViews>
    <sheetView tabSelected="1" workbookViewId="0">
      <pane ySplit="1" topLeftCell="A2" activePane="bottomLeft" state="frozen"/>
      <selection pane="bottomLeft" activeCell="AD24" sqref="AD24"/>
    </sheetView>
  </sheetViews>
  <sheetFormatPr defaultRowHeight="15.75" x14ac:dyDescent="0.25"/>
  <cols>
    <col min="3" max="3" width="25.125" customWidth="1"/>
    <col min="4" max="4" width="11.875" customWidth="1"/>
    <col min="5" max="5" width="14.375" customWidth="1"/>
    <col min="7" max="7" width="6.75" style="259" customWidth="1"/>
    <col min="8" max="9" width="6.625" style="245" customWidth="1"/>
    <col min="10" max="10" width="13.375" customWidth="1"/>
    <col min="11" max="11" width="7.75" customWidth="1"/>
    <col min="12" max="12" width="10.625" customWidth="1"/>
    <col min="13" max="13" width="11.375" customWidth="1"/>
    <col min="14" max="14" width="7.625" customWidth="1"/>
    <col min="15" max="15" width="10.5" customWidth="1"/>
    <col min="16" max="16" width="11.375" customWidth="1"/>
    <col min="17" max="17" width="7.625" customWidth="1"/>
    <col min="18" max="18" width="10.5" customWidth="1"/>
    <col min="19" max="19" width="11.625" customWidth="1"/>
    <col min="20" max="20" width="13.25" customWidth="1"/>
    <col min="21" max="21" width="12.75" customWidth="1"/>
    <col min="22" max="22" width="10.625" hidden="1" customWidth="1"/>
    <col min="23" max="23" width="12.125" hidden="1" customWidth="1"/>
    <col min="24" max="27" width="11.375" hidden="1" customWidth="1"/>
    <col min="28" max="28" width="13.25" customWidth="1"/>
    <col min="29" max="30" width="13.25" style="267" customWidth="1"/>
    <col min="31" max="31" width="8.125" style="260" customWidth="1"/>
    <col min="32" max="32" width="13.25" customWidth="1"/>
    <col min="33" max="33" width="13.125" customWidth="1"/>
    <col min="34" max="34" width="13.25" customWidth="1"/>
    <col min="35" max="35" width="13.125" customWidth="1"/>
  </cols>
  <sheetData>
    <row r="1" spans="1:39" ht="95.25" thickBot="1" x14ac:dyDescent="0.3">
      <c r="A1" s="295" t="s">
        <v>60</v>
      </c>
      <c r="B1" s="296" t="s">
        <v>88</v>
      </c>
      <c r="C1" s="297" t="s">
        <v>299</v>
      </c>
      <c r="D1" s="296" t="s">
        <v>59</v>
      </c>
      <c r="E1" s="297" t="s">
        <v>58</v>
      </c>
      <c r="F1" s="296" t="s">
        <v>61</v>
      </c>
      <c r="G1" s="33" t="s">
        <v>324</v>
      </c>
      <c r="H1" s="145" t="s">
        <v>77</v>
      </c>
      <c r="I1" s="145" t="s">
        <v>161</v>
      </c>
      <c r="J1" s="33" t="s">
        <v>62</v>
      </c>
      <c r="K1" s="146" t="s">
        <v>74</v>
      </c>
      <c r="L1" s="146" t="s">
        <v>72</v>
      </c>
      <c r="M1" s="146" t="s">
        <v>162</v>
      </c>
      <c r="N1" s="147" t="s">
        <v>163</v>
      </c>
      <c r="O1" s="147" t="s">
        <v>164</v>
      </c>
      <c r="P1" s="147" t="s">
        <v>165</v>
      </c>
      <c r="Q1" s="148" t="s">
        <v>166</v>
      </c>
      <c r="R1" s="148" t="s">
        <v>167</v>
      </c>
      <c r="S1" s="148" t="s">
        <v>168</v>
      </c>
      <c r="T1" s="149" t="s">
        <v>80</v>
      </c>
      <c r="U1" s="148" t="s">
        <v>169</v>
      </c>
      <c r="V1" s="148" t="s">
        <v>170</v>
      </c>
      <c r="W1" s="148" t="s">
        <v>162</v>
      </c>
      <c r="X1" s="148" t="s">
        <v>171</v>
      </c>
      <c r="Y1" s="148" t="s">
        <v>165</v>
      </c>
      <c r="Z1" s="148" t="s">
        <v>172</v>
      </c>
      <c r="AA1" s="148" t="s">
        <v>168</v>
      </c>
      <c r="AB1" s="150" t="s">
        <v>173</v>
      </c>
      <c r="AC1" s="151" t="s">
        <v>174</v>
      </c>
      <c r="AD1" s="151" t="s">
        <v>175</v>
      </c>
      <c r="AE1" s="144" t="s">
        <v>327</v>
      </c>
      <c r="AF1" s="146" t="s">
        <v>78</v>
      </c>
      <c r="AG1" s="152" t="s">
        <v>79</v>
      </c>
      <c r="AH1" s="301" t="s">
        <v>177</v>
      </c>
      <c r="AI1" s="153" t="s">
        <v>178</v>
      </c>
      <c r="AJ1">
        <v>2</v>
      </c>
      <c r="AK1" s="154">
        <f>SUM('Elenco attività AC'!D37)</f>
        <v>52.47</v>
      </c>
      <c r="AL1" s="154">
        <f>SUM('Elenco attività AC'!D38)</f>
        <v>17.55</v>
      </c>
      <c r="AM1" s="154">
        <f>SUM(AK1:AL1)</f>
        <v>70.02</v>
      </c>
    </row>
    <row r="2" spans="1:39" x14ac:dyDescent="0.25">
      <c r="A2" s="293">
        <v>1</v>
      </c>
      <c r="B2" s="293" t="s">
        <v>179</v>
      </c>
      <c r="C2" s="294" t="s">
        <v>300</v>
      </c>
      <c r="D2" s="294" t="s">
        <v>44</v>
      </c>
      <c r="E2" s="294" t="s">
        <v>181</v>
      </c>
      <c r="F2" s="293">
        <v>4</v>
      </c>
      <c r="G2" s="161">
        <v>1</v>
      </c>
      <c r="H2" s="161"/>
      <c r="I2" s="161"/>
      <c r="J2" s="34">
        <f>SUM('Elenco attività AC'!D3)</f>
        <v>250.22</v>
      </c>
      <c r="K2" s="162"/>
      <c r="L2" s="163">
        <f>SUM('Elenco attività AC'!D6)</f>
        <v>0</v>
      </c>
      <c r="M2" s="163">
        <f t="shared" ref="M2:M18" si="0">SUM(K2*L2)</f>
        <v>0</v>
      </c>
      <c r="N2" s="164"/>
      <c r="O2" s="165">
        <f>SUM('Elenco attività AC'!D12)</f>
        <v>0</v>
      </c>
      <c r="P2" s="166">
        <f t="shared" ref="P2:P18" si="1">SUM(N2*O2)</f>
        <v>0</v>
      </c>
      <c r="Q2" s="167"/>
      <c r="R2" s="168">
        <f>SUM('Elenco attività AC'!D14)</f>
        <v>0</v>
      </c>
      <c r="S2" s="168">
        <f>SUM(Q2)*R2</f>
        <v>0</v>
      </c>
      <c r="T2" s="169">
        <f>SUM(J2+M2+P2+S2)</f>
        <v>250.22</v>
      </c>
      <c r="U2" s="170">
        <f>SUM('Elenco attività AC'!D18)</f>
        <v>125.11</v>
      </c>
      <c r="V2" s="168"/>
      <c r="W2" s="170"/>
      <c r="X2" s="168"/>
      <c r="Y2" s="168"/>
      <c r="Z2" s="168"/>
      <c r="AA2" s="168"/>
      <c r="AB2" s="170">
        <f>SUM(U2+W2+Y2+AA2)</f>
        <v>125.11</v>
      </c>
      <c r="AC2" s="166">
        <f>SUM(T2+AB2)</f>
        <v>375.33</v>
      </c>
      <c r="AD2" s="166">
        <f>SUM(AC2)*$AJ$1</f>
        <v>750.66</v>
      </c>
      <c r="AE2" s="300">
        <f>SUM(F2)</f>
        <v>4</v>
      </c>
      <c r="AF2" s="163">
        <f>SUM(AE2)*$AK$1</f>
        <v>209.88</v>
      </c>
      <c r="AG2" s="163">
        <f>SUM(AE2)*$AL$1</f>
        <v>70.2</v>
      </c>
      <c r="AH2" s="163">
        <f t="shared" ref="AH2:AH18" si="2">SUM(AF2+AG2)</f>
        <v>280.08</v>
      </c>
      <c r="AI2" s="172">
        <f t="shared" ref="AI2:AI18" si="3">SUM(AD2+AH2)</f>
        <v>1030.74</v>
      </c>
    </row>
    <row r="3" spans="1:39" x14ac:dyDescent="0.25">
      <c r="A3" s="290">
        <v>2</v>
      </c>
      <c r="B3" s="290" t="s">
        <v>179</v>
      </c>
      <c r="C3" s="291" t="s">
        <v>301</v>
      </c>
      <c r="D3" s="291" t="s">
        <v>44</v>
      </c>
      <c r="E3" s="291" t="s">
        <v>181</v>
      </c>
      <c r="F3" s="292">
        <v>11</v>
      </c>
      <c r="G3" s="161">
        <v>1</v>
      </c>
      <c r="H3" s="161"/>
      <c r="I3" s="161"/>
      <c r="J3" s="34">
        <f>SUM(J2)</f>
        <v>250.22</v>
      </c>
      <c r="K3" s="162"/>
      <c r="L3" s="163">
        <f>SUM(L2)</f>
        <v>0</v>
      </c>
      <c r="M3" s="163">
        <f t="shared" si="0"/>
        <v>0</v>
      </c>
      <c r="N3" s="164"/>
      <c r="O3" s="165">
        <f>SUM(O2)</f>
        <v>0</v>
      </c>
      <c r="P3" s="166">
        <f t="shared" si="1"/>
        <v>0</v>
      </c>
      <c r="Q3" s="167"/>
      <c r="R3" s="168">
        <f>SUM(R2)</f>
        <v>0</v>
      </c>
      <c r="S3" s="168">
        <f>SUM(Q3)*R3</f>
        <v>0</v>
      </c>
      <c r="T3" s="169">
        <f>SUM(J3+M3+P3+S3)</f>
        <v>250.22</v>
      </c>
      <c r="U3" s="170">
        <f>SUM(U2)</f>
        <v>125.11</v>
      </c>
      <c r="V3" s="168"/>
      <c r="W3" s="170"/>
      <c r="X3" s="168"/>
      <c r="Y3" s="168"/>
      <c r="Z3" s="168"/>
      <c r="AA3" s="168"/>
      <c r="AB3" s="170">
        <f>SUM(U3+W3+Y3+AA2)</f>
        <v>125.11</v>
      </c>
      <c r="AC3" s="166">
        <f>SUM(T3+AB3)</f>
        <v>375.33</v>
      </c>
      <c r="AD3" s="166">
        <f>SUM(AC3)*$AJ$1</f>
        <v>750.66</v>
      </c>
      <c r="AE3" s="300">
        <f t="shared" ref="AE3:AE18" si="4">SUM(F3)</f>
        <v>11</v>
      </c>
      <c r="AF3" s="163">
        <f>SUM(AE3)*$AK$1</f>
        <v>577.16999999999996</v>
      </c>
      <c r="AG3" s="163">
        <f>SUM(AE3)*$AL$1</f>
        <v>193.05</v>
      </c>
      <c r="AH3" s="163">
        <f t="shared" si="2"/>
        <v>770.22</v>
      </c>
      <c r="AI3" s="172">
        <f t="shared" si="3"/>
        <v>1520.88</v>
      </c>
    </row>
    <row r="4" spans="1:39" x14ac:dyDescent="0.25">
      <c r="A4" s="290">
        <v>3</v>
      </c>
      <c r="B4" s="290" t="s">
        <v>179</v>
      </c>
      <c r="C4" s="291" t="s">
        <v>302</v>
      </c>
      <c r="D4" s="291" t="s">
        <v>44</v>
      </c>
      <c r="E4" s="291" t="s">
        <v>303</v>
      </c>
      <c r="F4" s="290">
        <v>6</v>
      </c>
      <c r="G4" s="161">
        <v>1</v>
      </c>
      <c r="H4" s="161"/>
      <c r="I4" s="161"/>
      <c r="J4" s="34">
        <f t="shared" ref="J4:J18" si="5">SUM(J3)</f>
        <v>250.22</v>
      </c>
      <c r="K4" s="163"/>
      <c r="L4" s="163">
        <f t="shared" ref="L4:L18" si="6">SUM(L3)</f>
        <v>0</v>
      </c>
      <c r="M4" s="163">
        <f t="shared" si="0"/>
        <v>0</v>
      </c>
      <c r="N4" s="164"/>
      <c r="O4" s="165">
        <f t="shared" ref="O4:O18" si="7">SUM(O3)</f>
        <v>0</v>
      </c>
      <c r="P4" s="166">
        <f t="shared" si="1"/>
        <v>0</v>
      </c>
      <c r="Q4" s="167"/>
      <c r="R4" s="168">
        <f t="shared" ref="R4:R18" si="8">SUM(R3)</f>
        <v>0</v>
      </c>
      <c r="S4" s="168">
        <f t="shared" ref="S4:S18" si="9">SUM(Q4)*R4</f>
        <v>0</v>
      </c>
      <c r="T4" s="169">
        <f t="shared" ref="T4:T18" si="10">SUM(J4+M4+P4+S4)</f>
        <v>250.22</v>
      </c>
      <c r="U4" s="170">
        <f t="shared" ref="U4:U18" si="11">SUM(U3)</f>
        <v>125.11</v>
      </c>
      <c r="V4" s="168"/>
      <c r="W4" s="170"/>
      <c r="X4" s="168"/>
      <c r="Y4" s="168"/>
      <c r="Z4" s="168"/>
      <c r="AA4" s="168"/>
      <c r="AB4" s="170">
        <f t="shared" ref="AB4:AB18" si="12">SUM(U4+W4+Y4+AA3)</f>
        <v>125.11</v>
      </c>
      <c r="AC4" s="166">
        <f t="shared" ref="AC4:AC18" si="13">SUM(T4+AB4)</f>
        <v>375.33</v>
      </c>
      <c r="AD4" s="166">
        <f t="shared" ref="AD4:AD18" si="14">SUM(AC4)*$AJ$1</f>
        <v>750.66</v>
      </c>
      <c r="AE4" s="300">
        <f t="shared" si="4"/>
        <v>6</v>
      </c>
      <c r="AF4" s="163">
        <f t="shared" ref="AF4:AF18" si="15">SUM(AE4)*$AK$1</f>
        <v>314.82</v>
      </c>
      <c r="AG4" s="163">
        <f t="shared" ref="AG4:AG18" si="16">SUM(AE4)*$AL$1</f>
        <v>105.30000000000001</v>
      </c>
      <c r="AH4" s="163">
        <f t="shared" si="2"/>
        <v>420.12</v>
      </c>
      <c r="AI4" s="172">
        <f t="shared" si="3"/>
        <v>1170.78</v>
      </c>
    </row>
    <row r="5" spans="1:39" x14ac:dyDescent="0.25">
      <c r="A5" s="290">
        <v>4</v>
      </c>
      <c r="B5" s="290" t="s">
        <v>179</v>
      </c>
      <c r="C5" s="291" t="s">
        <v>304</v>
      </c>
      <c r="D5" s="291" t="s">
        <v>44</v>
      </c>
      <c r="E5" s="291" t="s">
        <v>303</v>
      </c>
      <c r="F5" s="290">
        <v>9</v>
      </c>
      <c r="G5" s="161">
        <v>1</v>
      </c>
      <c r="H5" s="161"/>
      <c r="I5" s="161"/>
      <c r="J5" s="34">
        <f t="shared" si="5"/>
        <v>250.22</v>
      </c>
      <c r="K5" s="163"/>
      <c r="L5" s="163">
        <f t="shared" si="6"/>
        <v>0</v>
      </c>
      <c r="M5" s="163">
        <f t="shared" si="0"/>
        <v>0</v>
      </c>
      <c r="N5" s="164"/>
      <c r="O5" s="165">
        <f t="shared" si="7"/>
        <v>0</v>
      </c>
      <c r="P5" s="166">
        <f t="shared" si="1"/>
        <v>0</v>
      </c>
      <c r="Q5" s="167"/>
      <c r="R5" s="168">
        <f t="shared" si="8"/>
        <v>0</v>
      </c>
      <c r="S5" s="168">
        <f t="shared" si="9"/>
        <v>0</v>
      </c>
      <c r="T5" s="169">
        <f t="shared" si="10"/>
        <v>250.22</v>
      </c>
      <c r="U5" s="170">
        <f t="shared" si="11"/>
        <v>125.11</v>
      </c>
      <c r="V5" s="168"/>
      <c r="W5" s="170"/>
      <c r="X5" s="168"/>
      <c r="Y5" s="168"/>
      <c r="Z5" s="168"/>
      <c r="AA5" s="168"/>
      <c r="AB5" s="170">
        <f t="shared" si="12"/>
        <v>125.11</v>
      </c>
      <c r="AC5" s="166">
        <f t="shared" si="13"/>
        <v>375.33</v>
      </c>
      <c r="AD5" s="166">
        <f t="shared" si="14"/>
        <v>750.66</v>
      </c>
      <c r="AE5" s="300">
        <f t="shared" si="4"/>
        <v>9</v>
      </c>
      <c r="AF5" s="163">
        <f t="shared" si="15"/>
        <v>472.23</v>
      </c>
      <c r="AG5" s="163">
        <f t="shared" si="16"/>
        <v>157.95000000000002</v>
      </c>
      <c r="AH5" s="163">
        <f t="shared" si="2"/>
        <v>630.18000000000006</v>
      </c>
      <c r="AI5" s="172">
        <f t="shared" si="3"/>
        <v>1380.8400000000001</v>
      </c>
    </row>
    <row r="6" spans="1:39" x14ac:dyDescent="0.25">
      <c r="A6" s="290">
        <v>5</v>
      </c>
      <c r="B6" s="290" t="s">
        <v>179</v>
      </c>
      <c r="C6" s="291" t="s">
        <v>305</v>
      </c>
      <c r="D6" s="291" t="s">
        <v>44</v>
      </c>
      <c r="E6" s="291" t="s">
        <v>306</v>
      </c>
      <c r="F6" s="290">
        <v>8</v>
      </c>
      <c r="G6" s="161">
        <v>1</v>
      </c>
      <c r="H6" s="161"/>
      <c r="I6" s="179"/>
      <c r="J6" s="34">
        <f t="shared" si="5"/>
        <v>250.22</v>
      </c>
      <c r="K6" s="180"/>
      <c r="L6" s="163">
        <f t="shared" si="6"/>
        <v>0</v>
      </c>
      <c r="M6" s="181">
        <f t="shared" si="0"/>
        <v>0</v>
      </c>
      <c r="N6" s="182"/>
      <c r="O6" s="165">
        <f t="shared" si="7"/>
        <v>0</v>
      </c>
      <c r="P6" s="183">
        <f t="shared" si="1"/>
        <v>0</v>
      </c>
      <c r="Q6" s="184"/>
      <c r="R6" s="168">
        <f t="shared" si="8"/>
        <v>0</v>
      </c>
      <c r="S6" s="168">
        <f t="shared" si="9"/>
        <v>0</v>
      </c>
      <c r="T6" s="169">
        <f t="shared" si="10"/>
        <v>250.22</v>
      </c>
      <c r="U6" s="170">
        <f t="shared" si="11"/>
        <v>125.11</v>
      </c>
      <c r="V6" s="168"/>
      <c r="W6" s="185"/>
      <c r="X6" s="168"/>
      <c r="Y6" s="186"/>
      <c r="Z6" s="168"/>
      <c r="AA6" s="168"/>
      <c r="AB6" s="170">
        <f t="shared" si="12"/>
        <v>125.11</v>
      </c>
      <c r="AC6" s="166">
        <f t="shared" si="13"/>
        <v>375.33</v>
      </c>
      <c r="AD6" s="166">
        <f t="shared" si="14"/>
        <v>750.66</v>
      </c>
      <c r="AE6" s="300">
        <f t="shared" si="4"/>
        <v>8</v>
      </c>
      <c r="AF6" s="163">
        <f t="shared" si="15"/>
        <v>419.76</v>
      </c>
      <c r="AG6" s="163">
        <f t="shared" si="16"/>
        <v>140.4</v>
      </c>
      <c r="AH6" s="163">
        <f t="shared" si="2"/>
        <v>560.16</v>
      </c>
      <c r="AI6" s="172">
        <f t="shared" si="3"/>
        <v>1310.82</v>
      </c>
    </row>
    <row r="7" spans="1:39" x14ac:dyDescent="0.25">
      <c r="A7" s="290">
        <v>6</v>
      </c>
      <c r="B7" s="290" t="s">
        <v>179</v>
      </c>
      <c r="C7" s="291" t="s">
        <v>307</v>
      </c>
      <c r="D7" s="291" t="s">
        <v>44</v>
      </c>
      <c r="E7" s="291" t="s">
        <v>43</v>
      </c>
      <c r="F7" s="290">
        <v>11</v>
      </c>
      <c r="G7" s="161">
        <v>1</v>
      </c>
      <c r="H7" s="161"/>
      <c r="I7" s="161"/>
      <c r="J7" s="34">
        <f t="shared" si="5"/>
        <v>250.22</v>
      </c>
      <c r="K7" s="163"/>
      <c r="L7" s="163">
        <f t="shared" si="6"/>
        <v>0</v>
      </c>
      <c r="M7" s="163">
        <f t="shared" si="0"/>
        <v>0</v>
      </c>
      <c r="N7" s="164"/>
      <c r="O7" s="165">
        <f t="shared" si="7"/>
        <v>0</v>
      </c>
      <c r="P7" s="166">
        <f t="shared" si="1"/>
        <v>0</v>
      </c>
      <c r="Q7" s="167"/>
      <c r="R7" s="168">
        <f t="shared" si="8"/>
        <v>0</v>
      </c>
      <c r="S7" s="168">
        <f t="shared" si="9"/>
        <v>0</v>
      </c>
      <c r="T7" s="169">
        <f t="shared" si="10"/>
        <v>250.22</v>
      </c>
      <c r="U7" s="170">
        <f t="shared" si="11"/>
        <v>125.11</v>
      </c>
      <c r="V7" s="168"/>
      <c r="W7" s="170"/>
      <c r="X7" s="168"/>
      <c r="Y7" s="168"/>
      <c r="Z7" s="168"/>
      <c r="AA7" s="168"/>
      <c r="AB7" s="170">
        <f t="shared" si="12"/>
        <v>125.11</v>
      </c>
      <c r="AC7" s="166">
        <f t="shared" si="13"/>
        <v>375.33</v>
      </c>
      <c r="AD7" s="166">
        <f t="shared" si="14"/>
        <v>750.66</v>
      </c>
      <c r="AE7" s="300">
        <f t="shared" si="4"/>
        <v>11</v>
      </c>
      <c r="AF7" s="163">
        <f t="shared" si="15"/>
        <v>577.16999999999996</v>
      </c>
      <c r="AG7" s="163">
        <f t="shared" si="16"/>
        <v>193.05</v>
      </c>
      <c r="AH7" s="163">
        <f t="shared" si="2"/>
        <v>770.22</v>
      </c>
      <c r="AI7" s="172">
        <f t="shared" si="3"/>
        <v>1520.88</v>
      </c>
    </row>
    <row r="8" spans="1:39" x14ac:dyDescent="0.25">
      <c r="A8" s="290">
        <v>7</v>
      </c>
      <c r="B8" s="290" t="s">
        <v>179</v>
      </c>
      <c r="C8" s="291" t="s">
        <v>308</v>
      </c>
      <c r="D8" s="291" t="s">
        <v>52</v>
      </c>
      <c r="E8" s="291" t="s">
        <v>309</v>
      </c>
      <c r="F8" s="290">
        <v>9</v>
      </c>
      <c r="G8" s="161">
        <v>1</v>
      </c>
      <c r="H8" s="161"/>
      <c r="I8" s="161"/>
      <c r="J8" s="34">
        <f t="shared" si="5"/>
        <v>250.22</v>
      </c>
      <c r="K8" s="163"/>
      <c r="L8" s="163">
        <f t="shared" si="6"/>
        <v>0</v>
      </c>
      <c r="M8" s="163">
        <f t="shared" si="0"/>
        <v>0</v>
      </c>
      <c r="N8" s="164"/>
      <c r="O8" s="165">
        <f t="shared" si="7"/>
        <v>0</v>
      </c>
      <c r="P8" s="166">
        <f t="shared" si="1"/>
        <v>0</v>
      </c>
      <c r="Q8" s="167"/>
      <c r="R8" s="168">
        <f t="shared" si="8"/>
        <v>0</v>
      </c>
      <c r="S8" s="168">
        <f t="shared" si="9"/>
        <v>0</v>
      </c>
      <c r="T8" s="169">
        <f t="shared" si="10"/>
        <v>250.22</v>
      </c>
      <c r="U8" s="170">
        <f t="shared" si="11"/>
        <v>125.11</v>
      </c>
      <c r="V8" s="168"/>
      <c r="W8" s="170"/>
      <c r="X8" s="168"/>
      <c r="Y8" s="168"/>
      <c r="Z8" s="168"/>
      <c r="AA8" s="168"/>
      <c r="AB8" s="170">
        <f t="shared" si="12"/>
        <v>125.11</v>
      </c>
      <c r="AC8" s="166">
        <f t="shared" si="13"/>
        <v>375.33</v>
      </c>
      <c r="AD8" s="166">
        <f t="shared" si="14"/>
        <v>750.66</v>
      </c>
      <c r="AE8" s="300">
        <f t="shared" si="4"/>
        <v>9</v>
      </c>
      <c r="AF8" s="163">
        <f t="shared" si="15"/>
        <v>472.23</v>
      </c>
      <c r="AG8" s="163">
        <f t="shared" si="16"/>
        <v>157.95000000000002</v>
      </c>
      <c r="AH8" s="163">
        <f t="shared" si="2"/>
        <v>630.18000000000006</v>
      </c>
      <c r="AI8" s="172">
        <f t="shared" si="3"/>
        <v>1380.8400000000001</v>
      </c>
    </row>
    <row r="9" spans="1:39" x14ac:dyDescent="0.25">
      <c r="A9" s="290">
        <v>8</v>
      </c>
      <c r="B9" s="290" t="s">
        <v>190</v>
      </c>
      <c r="C9" s="291" t="s">
        <v>310</v>
      </c>
      <c r="D9" s="291" t="s">
        <v>238</v>
      </c>
      <c r="E9" s="291" t="s">
        <v>311</v>
      </c>
      <c r="F9" s="290">
        <v>4</v>
      </c>
      <c r="G9" s="161">
        <v>1</v>
      </c>
      <c r="H9" s="161"/>
      <c r="I9" s="161"/>
      <c r="J9" s="34">
        <f t="shared" si="5"/>
        <v>250.22</v>
      </c>
      <c r="K9" s="163"/>
      <c r="L9" s="163">
        <f t="shared" si="6"/>
        <v>0</v>
      </c>
      <c r="M9" s="163">
        <f t="shared" si="0"/>
        <v>0</v>
      </c>
      <c r="N9" s="164"/>
      <c r="O9" s="165">
        <f t="shared" si="7"/>
        <v>0</v>
      </c>
      <c r="P9" s="166">
        <f t="shared" si="1"/>
        <v>0</v>
      </c>
      <c r="Q9" s="167"/>
      <c r="R9" s="168">
        <f t="shared" si="8"/>
        <v>0</v>
      </c>
      <c r="S9" s="168">
        <f t="shared" si="9"/>
        <v>0</v>
      </c>
      <c r="T9" s="169">
        <f t="shared" si="10"/>
        <v>250.22</v>
      </c>
      <c r="U9" s="170">
        <f t="shared" si="11"/>
        <v>125.11</v>
      </c>
      <c r="V9" s="168"/>
      <c r="W9" s="170"/>
      <c r="X9" s="168"/>
      <c r="Y9" s="168"/>
      <c r="Z9" s="168"/>
      <c r="AA9" s="168"/>
      <c r="AB9" s="170">
        <f t="shared" si="12"/>
        <v>125.11</v>
      </c>
      <c r="AC9" s="166">
        <f t="shared" si="13"/>
        <v>375.33</v>
      </c>
      <c r="AD9" s="166">
        <f t="shared" si="14"/>
        <v>750.66</v>
      </c>
      <c r="AE9" s="300">
        <f t="shared" si="4"/>
        <v>4</v>
      </c>
      <c r="AF9" s="163">
        <f t="shared" si="15"/>
        <v>209.88</v>
      </c>
      <c r="AG9" s="163">
        <f t="shared" si="16"/>
        <v>70.2</v>
      </c>
      <c r="AH9" s="163">
        <f t="shared" si="2"/>
        <v>280.08</v>
      </c>
      <c r="AI9" s="172">
        <f t="shared" si="3"/>
        <v>1030.74</v>
      </c>
    </row>
    <row r="10" spans="1:39" x14ac:dyDescent="0.25">
      <c r="A10" s="290">
        <v>9</v>
      </c>
      <c r="B10" s="290" t="s">
        <v>190</v>
      </c>
      <c r="C10" s="291" t="s">
        <v>312</v>
      </c>
      <c r="D10" s="291" t="s">
        <v>211</v>
      </c>
      <c r="E10" s="291" t="s">
        <v>313</v>
      </c>
      <c r="F10" s="290">
        <v>5</v>
      </c>
      <c r="G10" s="191">
        <v>1</v>
      </c>
      <c r="H10" s="161"/>
      <c r="I10" s="161"/>
      <c r="J10" s="34">
        <f t="shared" si="5"/>
        <v>250.22</v>
      </c>
      <c r="K10" s="163"/>
      <c r="L10" s="163">
        <f t="shared" si="6"/>
        <v>0</v>
      </c>
      <c r="M10" s="163">
        <f t="shared" si="0"/>
        <v>0</v>
      </c>
      <c r="N10" s="164"/>
      <c r="O10" s="165">
        <f t="shared" si="7"/>
        <v>0</v>
      </c>
      <c r="P10" s="166">
        <f t="shared" si="1"/>
        <v>0</v>
      </c>
      <c r="Q10" s="167"/>
      <c r="R10" s="168">
        <f t="shared" si="8"/>
        <v>0</v>
      </c>
      <c r="S10" s="168">
        <f t="shared" si="9"/>
        <v>0</v>
      </c>
      <c r="T10" s="169">
        <f t="shared" si="10"/>
        <v>250.22</v>
      </c>
      <c r="U10" s="170">
        <f t="shared" si="11"/>
        <v>125.11</v>
      </c>
      <c r="V10" s="168"/>
      <c r="W10" s="170"/>
      <c r="X10" s="168"/>
      <c r="Y10" s="168"/>
      <c r="Z10" s="168"/>
      <c r="AA10" s="168"/>
      <c r="AB10" s="170">
        <f t="shared" si="12"/>
        <v>125.11</v>
      </c>
      <c r="AC10" s="166">
        <f t="shared" si="13"/>
        <v>375.33</v>
      </c>
      <c r="AD10" s="166">
        <f t="shared" si="14"/>
        <v>750.66</v>
      </c>
      <c r="AE10" s="300">
        <f t="shared" si="4"/>
        <v>5</v>
      </c>
      <c r="AF10" s="163">
        <f t="shared" si="15"/>
        <v>262.35000000000002</v>
      </c>
      <c r="AG10" s="163">
        <f t="shared" si="16"/>
        <v>87.75</v>
      </c>
      <c r="AH10" s="163">
        <f t="shared" si="2"/>
        <v>350.1</v>
      </c>
      <c r="AI10" s="172">
        <f t="shared" si="3"/>
        <v>1100.76</v>
      </c>
    </row>
    <row r="11" spans="1:39" x14ac:dyDescent="0.25">
      <c r="A11" s="290">
        <v>10</v>
      </c>
      <c r="B11" s="290" t="s">
        <v>190</v>
      </c>
      <c r="C11" s="291" t="s">
        <v>314</v>
      </c>
      <c r="D11" s="291" t="s">
        <v>211</v>
      </c>
      <c r="E11" s="291" t="s">
        <v>313</v>
      </c>
      <c r="F11" s="290">
        <v>10</v>
      </c>
      <c r="G11" s="161">
        <v>1</v>
      </c>
      <c r="H11" s="161"/>
      <c r="I11" s="161"/>
      <c r="J11" s="34">
        <f t="shared" si="5"/>
        <v>250.22</v>
      </c>
      <c r="K11" s="192"/>
      <c r="L11" s="163">
        <f t="shared" si="6"/>
        <v>0</v>
      </c>
      <c r="M11" s="163">
        <f t="shared" si="0"/>
        <v>0</v>
      </c>
      <c r="N11" s="193"/>
      <c r="O11" s="165">
        <f t="shared" si="7"/>
        <v>0</v>
      </c>
      <c r="P11" s="166">
        <f t="shared" si="1"/>
        <v>0</v>
      </c>
      <c r="Q11" s="194"/>
      <c r="R11" s="168">
        <f t="shared" si="8"/>
        <v>0</v>
      </c>
      <c r="S11" s="168">
        <f t="shared" si="9"/>
        <v>0</v>
      </c>
      <c r="T11" s="169">
        <f t="shared" si="10"/>
        <v>250.22</v>
      </c>
      <c r="U11" s="170">
        <f t="shared" si="11"/>
        <v>125.11</v>
      </c>
      <c r="V11" s="168"/>
      <c r="W11" s="170"/>
      <c r="X11" s="168"/>
      <c r="Y11" s="168"/>
      <c r="Z11" s="168"/>
      <c r="AA11" s="168"/>
      <c r="AB11" s="170">
        <f t="shared" si="12"/>
        <v>125.11</v>
      </c>
      <c r="AC11" s="166">
        <f t="shared" si="13"/>
        <v>375.33</v>
      </c>
      <c r="AD11" s="166">
        <f t="shared" si="14"/>
        <v>750.66</v>
      </c>
      <c r="AE11" s="300">
        <f t="shared" si="4"/>
        <v>10</v>
      </c>
      <c r="AF11" s="163">
        <f t="shared" si="15"/>
        <v>524.70000000000005</v>
      </c>
      <c r="AG11" s="163">
        <f t="shared" si="16"/>
        <v>175.5</v>
      </c>
      <c r="AH11" s="163">
        <f t="shared" si="2"/>
        <v>700.2</v>
      </c>
      <c r="AI11" s="172">
        <f t="shared" si="3"/>
        <v>1450.8600000000001</v>
      </c>
    </row>
    <row r="12" spans="1:39" x14ac:dyDescent="0.25">
      <c r="A12" s="290">
        <v>11</v>
      </c>
      <c r="B12" s="290" t="s">
        <v>190</v>
      </c>
      <c r="C12" s="291" t="s">
        <v>315</v>
      </c>
      <c r="D12" s="291" t="s">
        <v>238</v>
      </c>
      <c r="E12" s="291" t="s">
        <v>316</v>
      </c>
      <c r="F12" s="290">
        <v>8</v>
      </c>
      <c r="G12" s="161">
        <v>1</v>
      </c>
      <c r="H12" s="161"/>
      <c r="I12" s="197"/>
      <c r="J12" s="34">
        <f t="shared" si="5"/>
        <v>250.22</v>
      </c>
      <c r="K12" s="198"/>
      <c r="L12" s="163">
        <f t="shared" si="6"/>
        <v>0</v>
      </c>
      <c r="M12" s="163">
        <f t="shared" si="0"/>
        <v>0</v>
      </c>
      <c r="N12" s="199"/>
      <c r="O12" s="165">
        <f t="shared" si="7"/>
        <v>0</v>
      </c>
      <c r="P12" s="166">
        <f t="shared" si="1"/>
        <v>0</v>
      </c>
      <c r="Q12" s="200"/>
      <c r="R12" s="168">
        <f t="shared" si="8"/>
        <v>0</v>
      </c>
      <c r="S12" s="168">
        <f t="shared" si="9"/>
        <v>0</v>
      </c>
      <c r="T12" s="169">
        <f t="shared" si="10"/>
        <v>250.22</v>
      </c>
      <c r="U12" s="170">
        <f t="shared" si="11"/>
        <v>125.11</v>
      </c>
      <c r="V12" s="168"/>
      <c r="W12" s="170"/>
      <c r="X12" s="168"/>
      <c r="Y12" s="168"/>
      <c r="Z12" s="168"/>
      <c r="AA12" s="168"/>
      <c r="AB12" s="170">
        <f t="shared" si="12"/>
        <v>125.11</v>
      </c>
      <c r="AC12" s="166">
        <f t="shared" si="13"/>
        <v>375.33</v>
      </c>
      <c r="AD12" s="166">
        <f t="shared" si="14"/>
        <v>750.66</v>
      </c>
      <c r="AE12" s="300">
        <f t="shared" si="4"/>
        <v>8</v>
      </c>
      <c r="AF12" s="163">
        <f t="shared" si="15"/>
        <v>419.76</v>
      </c>
      <c r="AG12" s="163">
        <f t="shared" si="16"/>
        <v>140.4</v>
      </c>
      <c r="AH12" s="163">
        <f t="shared" si="2"/>
        <v>560.16</v>
      </c>
      <c r="AI12" s="172">
        <f t="shared" si="3"/>
        <v>1310.82</v>
      </c>
    </row>
    <row r="13" spans="1:39" x14ac:dyDescent="0.25">
      <c r="A13" s="290">
        <v>12</v>
      </c>
      <c r="B13" s="290" t="s">
        <v>190</v>
      </c>
      <c r="C13" s="291" t="s">
        <v>317</v>
      </c>
      <c r="D13" s="291" t="s">
        <v>238</v>
      </c>
      <c r="E13" s="291" t="s">
        <v>316</v>
      </c>
      <c r="F13" s="290">
        <v>3</v>
      </c>
      <c r="G13" s="161">
        <v>1</v>
      </c>
      <c r="H13" s="161"/>
      <c r="I13" s="161"/>
      <c r="J13" s="34">
        <f t="shared" si="5"/>
        <v>250.22</v>
      </c>
      <c r="K13" s="163"/>
      <c r="L13" s="163">
        <f t="shared" si="6"/>
        <v>0</v>
      </c>
      <c r="M13" s="163">
        <f t="shared" si="0"/>
        <v>0</v>
      </c>
      <c r="N13" s="199"/>
      <c r="O13" s="165">
        <f t="shared" si="7"/>
        <v>0</v>
      </c>
      <c r="P13" s="166">
        <f t="shared" si="1"/>
        <v>0</v>
      </c>
      <c r="Q13" s="200"/>
      <c r="R13" s="168">
        <f t="shared" si="8"/>
        <v>0</v>
      </c>
      <c r="S13" s="168">
        <f t="shared" si="9"/>
        <v>0</v>
      </c>
      <c r="T13" s="169">
        <f t="shared" si="10"/>
        <v>250.22</v>
      </c>
      <c r="U13" s="170">
        <f t="shared" si="11"/>
        <v>125.11</v>
      </c>
      <c r="V13" s="168"/>
      <c r="W13" s="170"/>
      <c r="X13" s="168"/>
      <c r="Y13" s="168"/>
      <c r="Z13" s="168"/>
      <c r="AA13" s="168"/>
      <c r="AB13" s="170">
        <f t="shared" si="12"/>
        <v>125.11</v>
      </c>
      <c r="AC13" s="166">
        <f t="shared" si="13"/>
        <v>375.33</v>
      </c>
      <c r="AD13" s="166">
        <f t="shared" si="14"/>
        <v>750.66</v>
      </c>
      <c r="AE13" s="300">
        <f t="shared" si="4"/>
        <v>3</v>
      </c>
      <c r="AF13" s="163">
        <f t="shared" si="15"/>
        <v>157.41</v>
      </c>
      <c r="AG13" s="163">
        <f t="shared" si="16"/>
        <v>52.650000000000006</v>
      </c>
      <c r="AH13" s="163">
        <f t="shared" si="2"/>
        <v>210.06</v>
      </c>
      <c r="AI13" s="172">
        <f t="shared" si="3"/>
        <v>960.72</v>
      </c>
    </row>
    <row r="14" spans="1:39" x14ac:dyDescent="0.25">
      <c r="A14" s="290">
        <v>13</v>
      </c>
      <c r="B14" s="290" t="s">
        <v>190</v>
      </c>
      <c r="C14" s="291" t="s">
        <v>318</v>
      </c>
      <c r="D14" s="291" t="s">
        <v>238</v>
      </c>
      <c r="E14" s="291" t="s">
        <v>316</v>
      </c>
      <c r="F14" s="290">
        <v>11</v>
      </c>
      <c r="G14" s="161">
        <v>1</v>
      </c>
      <c r="H14" s="161"/>
      <c r="I14" s="161"/>
      <c r="J14" s="34">
        <f t="shared" si="5"/>
        <v>250.22</v>
      </c>
      <c r="K14" s="203"/>
      <c r="L14" s="163">
        <f t="shared" si="6"/>
        <v>0</v>
      </c>
      <c r="M14" s="203">
        <f t="shared" si="0"/>
        <v>0</v>
      </c>
      <c r="N14" s="204"/>
      <c r="O14" s="165">
        <f t="shared" si="7"/>
        <v>0</v>
      </c>
      <c r="P14" s="165">
        <f t="shared" si="1"/>
        <v>0</v>
      </c>
      <c r="Q14" s="205"/>
      <c r="R14" s="168">
        <f t="shared" si="8"/>
        <v>0</v>
      </c>
      <c r="S14" s="168">
        <f t="shared" si="9"/>
        <v>0</v>
      </c>
      <c r="T14" s="169">
        <f t="shared" si="10"/>
        <v>250.22</v>
      </c>
      <c r="U14" s="170">
        <f t="shared" si="11"/>
        <v>125.11</v>
      </c>
      <c r="V14" s="168"/>
      <c r="W14" s="168"/>
      <c r="X14" s="168"/>
      <c r="Y14" s="168"/>
      <c r="Z14" s="168"/>
      <c r="AA14" s="168"/>
      <c r="AB14" s="170">
        <f t="shared" si="12"/>
        <v>125.11</v>
      </c>
      <c r="AC14" s="166">
        <f t="shared" si="13"/>
        <v>375.33</v>
      </c>
      <c r="AD14" s="166">
        <f t="shared" si="14"/>
        <v>750.66</v>
      </c>
      <c r="AE14" s="300">
        <f t="shared" si="4"/>
        <v>11</v>
      </c>
      <c r="AF14" s="163">
        <f t="shared" si="15"/>
        <v>577.16999999999996</v>
      </c>
      <c r="AG14" s="163">
        <f t="shared" si="16"/>
        <v>193.05</v>
      </c>
      <c r="AH14" s="163">
        <f t="shared" si="2"/>
        <v>770.22</v>
      </c>
      <c r="AI14" s="172">
        <f t="shared" si="3"/>
        <v>1520.88</v>
      </c>
    </row>
    <row r="15" spans="1:39" x14ac:dyDescent="0.25">
      <c r="A15" s="290">
        <v>14</v>
      </c>
      <c r="B15" s="290" t="s">
        <v>190</v>
      </c>
      <c r="C15" s="291" t="s">
        <v>319</v>
      </c>
      <c r="D15" s="291" t="s">
        <v>238</v>
      </c>
      <c r="E15" s="291" t="s">
        <v>243</v>
      </c>
      <c r="F15" s="290">
        <v>1</v>
      </c>
      <c r="G15" s="161">
        <v>1</v>
      </c>
      <c r="H15" s="161"/>
      <c r="I15" s="161"/>
      <c r="J15" s="34">
        <f t="shared" si="5"/>
        <v>250.22</v>
      </c>
      <c r="K15" s="163"/>
      <c r="L15" s="163">
        <f t="shared" si="6"/>
        <v>0</v>
      </c>
      <c r="M15" s="163">
        <f t="shared" si="0"/>
        <v>0</v>
      </c>
      <c r="N15" s="199"/>
      <c r="O15" s="165">
        <f t="shared" si="7"/>
        <v>0</v>
      </c>
      <c r="P15" s="166">
        <f t="shared" si="1"/>
        <v>0</v>
      </c>
      <c r="Q15" s="200"/>
      <c r="R15" s="168">
        <f t="shared" si="8"/>
        <v>0</v>
      </c>
      <c r="S15" s="168">
        <f t="shared" si="9"/>
        <v>0</v>
      </c>
      <c r="T15" s="169">
        <f t="shared" si="10"/>
        <v>250.22</v>
      </c>
      <c r="U15" s="170">
        <f t="shared" si="11"/>
        <v>125.11</v>
      </c>
      <c r="V15" s="168"/>
      <c r="W15" s="170"/>
      <c r="X15" s="168"/>
      <c r="Y15" s="168"/>
      <c r="Z15" s="168"/>
      <c r="AA15" s="168"/>
      <c r="AB15" s="170">
        <f t="shared" si="12"/>
        <v>125.11</v>
      </c>
      <c r="AC15" s="166">
        <f t="shared" si="13"/>
        <v>375.33</v>
      </c>
      <c r="AD15" s="166">
        <f t="shared" si="14"/>
        <v>750.66</v>
      </c>
      <c r="AE15" s="300">
        <f t="shared" si="4"/>
        <v>1</v>
      </c>
      <c r="AF15" s="163">
        <f t="shared" si="15"/>
        <v>52.47</v>
      </c>
      <c r="AG15" s="163">
        <f t="shared" si="16"/>
        <v>17.55</v>
      </c>
      <c r="AH15" s="163">
        <f t="shared" si="2"/>
        <v>70.02</v>
      </c>
      <c r="AI15" s="172">
        <f t="shared" si="3"/>
        <v>820.68</v>
      </c>
    </row>
    <row r="16" spans="1:39" x14ac:dyDescent="0.25">
      <c r="A16" s="290">
        <v>15</v>
      </c>
      <c r="B16" s="290" t="s">
        <v>190</v>
      </c>
      <c r="C16" s="291" t="s">
        <v>320</v>
      </c>
      <c r="D16" s="291" t="s">
        <v>234</v>
      </c>
      <c r="E16" s="291" t="s">
        <v>236</v>
      </c>
      <c r="F16" s="290">
        <v>2</v>
      </c>
      <c r="G16" s="161">
        <v>1</v>
      </c>
      <c r="H16" s="161"/>
      <c r="I16" s="161"/>
      <c r="J16" s="34">
        <f t="shared" si="5"/>
        <v>250.22</v>
      </c>
      <c r="K16" s="163"/>
      <c r="L16" s="163">
        <f t="shared" si="6"/>
        <v>0</v>
      </c>
      <c r="M16" s="163">
        <f t="shared" si="0"/>
        <v>0</v>
      </c>
      <c r="N16" s="199"/>
      <c r="O16" s="165">
        <f t="shared" si="7"/>
        <v>0</v>
      </c>
      <c r="P16" s="166">
        <f t="shared" si="1"/>
        <v>0</v>
      </c>
      <c r="Q16" s="200"/>
      <c r="R16" s="168">
        <f t="shared" si="8"/>
        <v>0</v>
      </c>
      <c r="S16" s="168">
        <f t="shared" si="9"/>
        <v>0</v>
      </c>
      <c r="T16" s="169">
        <f t="shared" si="10"/>
        <v>250.22</v>
      </c>
      <c r="U16" s="170">
        <f t="shared" si="11"/>
        <v>125.11</v>
      </c>
      <c r="V16" s="168"/>
      <c r="W16" s="170"/>
      <c r="X16" s="168"/>
      <c r="Y16" s="168"/>
      <c r="Z16" s="168"/>
      <c r="AA16" s="168"/>
      <c r="AB16" s="170">
        <f t="shared" si="12"/>
        <v>125.11</v>
      </c>
      <c r="AC16" s="166">
        <f t="shared" si="13"/>
        <v>375.33</v>
      </c>
      <c r="AD16" s="166">
        <f t="shared" si="14"/>
        <v>750.66</v>
      </c>
      <c r="AE16" s="300">
        <f t="shared" si="4"/>
        <v>2</v>
      </c>
      <c r="AF16" s="163">
        <f t="shared" si="15"/>
        <v>104.94</v>
      </c>
      <c r="AG16" s="163">
        <f t="shared" si="16"/>
        <v>35.1</v>
      </c>
      <c r="AH16" s="163">
        <f t="shared" si="2"/>
        <v>140.04</v>
      </c>
      <c r="AI16" s="172">
        <f t="shared" si="3"/>
        <v>890.69999999999993</v>
      </c>
    </row>
    <row r="17" spans="1:41" x14ac:dyDescent="0.25">
      <c r="A17" s="290">
        <v>16</v>
      </c>
      <c r="B17" s="290" t="s">
        <v>190</v>
      </c>
      <c r="C17" s="291" t="s">
        <v>321</v>
      </c>
      <c r="D17" s="291" t="s">
        <v>234</v>
      </c>
      <c r="E17" s="291" t="s">
        <v>236</v>
      </c>
      <c r="F17" s="290">
        <v>4</v>
      </c>
      <c r="G17" s="161">
        <v>1</v>
      </c>
      <c r="H17" s="161"/>
      <c r="I17" s="161"/>
      <c r="J17" s="34">
        <f t="shared" si="5"/>
        <v>250.22</v>
      </c>
      <c r="K17" s="163"/>
      <c r="L17" s="163">
        <f t="shared" si="6"/>
        <v>0</v>
      </c>
      <c r="M17" s="163">
        <f t="shared" si="0"/>
        <v>0</v>
      </c>
      <c r="N17" s="199"/>
      <c r="O17" s="165">
        <f t="shared" si="7"/>
        <v>0</v>
      </c>
      <c r="P17" s="166">
        <f t="shared" si="1"/>
        <v>0</v>
      </c>
      <c r="Q17" s="200"/>
      <c r="R17" s="168">
        <f t="shared" si="8"/>
        <v>0</v>
      </c>
      <c r="S17" s="168">
        <f t="shared" si="9"/>
        <v>0</v>
      </c>
      <c r="T17" s="169">
        <f t="shared" si="10"/>
        <v>250.22</v>
      </c>
      <c r="U17" s="170">
        <f t="shared" si="11"/>
        <v>125.11</v>
      </c>
      <c r="V17" s="168"/>
      <c r="W17" s="170"/>
      <c r="X17" s="168"/>
      <c r="Y17" s="168"/>
      <c r="Z17" s="168"/>
      <c r="AA17" s="168"/>
      <c r="AB17" s="170">
        <f t="shared" si="12"/>
        <v>125.11</v>
      </c>
      <c r="AC17" s="166">
        <f t="shared" si="13"/>
        <v>375.33</v>
      </c>
      <c r="AD17" s="166">
        <f t="shared" si="14"/>
        <v>750.66</v>
      </c>
      <c r="AE17" s="300">
        <f t="shared" si="4"/>
        <v>4</v>
      </c>
      <c r="AF17" s="163">
        <f t="shared" si="15"/>
        <v>209.88</v>
      </c>
      <c r="AG17" s="163">
        <f t="shared" si="16"/>
        <v>70.2</v>
      </c>
      <c r="AH17" s="163">
        <f t="shared" si="2"/>
        <v>280.08</v>
      </c>
      <c r="AI17" s="172">
        <f t="shared" si="3"/>
        <v>1030.74</v>
      </c>
    </row>
    <row r="18" spans="1:41" ht="16.5" thickBot="1" x14ac:dyDescent="0.3">
      <c r="A18" s="298">
        <v>17</v>
      </c>
      <c r="B18" s="298" t="s">
        <v>246</v>
      </c>
      <c r="C18" s="299" t="s">
        <v>322</v>
      </c>
      <c r="D18" s="299" t="s">
        <v>265</v>
      </c>
      <c r="E18" s="299" t="s">
        <v>285</v>
      </c>
      <c r="F18" s="298">
        <v>3</v>
      </c>
      <c r="G18" s="232">
        <v>1</v>
      </c>
      <c r="H18" s="232"/>
      <c r="I18" s="232"/>
      <c r="J18" s="233">
        <f t="shared" si="5"/>
        <v>250.22</v>
      </c>
      <c r="K18" s="398"/>
      <c r="L18" s="235">
        <f t="shared" si="6"/>
        <v>0</v>
      </c>
      <c r="M18" s="235">
        <f t="shared" si="0"/>
        <v>0</v>
      </c>
      <c r="N18" s="399"/>
      <c r="O18" s="237">
        <f t="shared" si="7"/>
        <v>0</v>
      </c>
      <c r="P18" s="238">
        <f t="shared" si="1"/>
        <v>0</v>
      </c>
      <c r="Q18" s="400"/>
      <c r="R18" s="240">
        <f t="shared" si="8"/>
        <v>0</v>
      </c>
      <c r="S18" s="240">
        <f t="shared" si="9"/>
        <v>0</v>
      </c>
      <c r="T18" s="241">
        <f t="shared" si="10"/>
        <v>250.22</v>
      </c>
      <c r="U18" s="242">
        <f t="shared" si="11"/>
        <v>125.11</v>
      </c>
      <c r="V18" s="240"/>
      <c r="W18" s="242"/>
      <c r="X18" s="240"/>
      <c r="Y18" s="240"/>
      <c r="Z18" s="240"/>
      <c r="AA18" s="240"/>
      <c r="AB18" s="242">
        <f t="shared" si="12"/>
        <v>125.11</v>
      </c>
      <c r="AC18" s="238">
        <f t="shared" si="13"/>
        <v>375.33</v>
      </c>
      <c r="AD18" s="238">
        <f t="shared" si="14"/>
        <v>750.66</v>
      </c>
      <c r="AE18" s="401">
        <f t="shared" si="4"/>
        <v>3</v>
      </c>
      <c r="AF18" s="235">
        <f t="shared" si="15"/>
        <v>157.41</v>
      </c>
      <c r="AG18" s="235">
        <f t="shared" si="16"/>
        <v>52.650000000000006</v>
      </c>
      <c r="AH18" s="235">
        <f t="shared" si="2"/>
        <v>210.06</v>
      </c>
      <c r="AI18" s="244">
        <f t="shared" si="3"/>
        <v>960.72</v>
      </c>
    </row>
    <row r="19" spans="1:41" ht="16.5" thickBot="1" x14ac:dyDescent="0.3">
      <c r="A19" s="395"/>
      <c r="B19" s="395"/>
      <c r="C19" s="396"/>
      <c r="D19" s="396"/>
      <c r="E19" s="397" t="s">
        <v>323</v>
      </c>
      <c r="F19" s="397">
        <v>109</v>
      </c>
      <c r="G19" s="249">
        <f ca="1">SUBTOTAL(9,G2:G19)</f>
        <v>17</v>
      </c>
      <c r="H19" s="249"/>
      <c r="I19" s="249">
        <f ca="1">SUBTOTAL(9,I2:I19)</f>
        <v>2</v>
      </c>
      <c r="J19" s="250">
        <f>SUM(J2:J18)</f>
        <v>4253.7399999999989</v>
      </c>
      <c r="K19" s="248"/>
      <c r="L19" s="251"/>
      <c r="M19" s="251"/>
      <c r="N19" s="252"/>
      <c r="O19" s="253"/>
      <c r="P19" s="253"/>
      <c r="Q19" s="254"/>
      <c r="R19" s="255"/>
      <c r="S19" s="255"/>
      <c r="T19" s="256">
        <f>SUM(T2:T18)</f>
        <v>4253.7399999999989</v>
      </c>
      <c r="U19" s="255">
        <f>SUM(U2:U18)</f>
        <v>2126.8699999999994</v>
      </c>
      <c r="V19" s="255"/>
      <c r="W19" s="255"/>
      <c r="X19" s="255"/>
      <c r="Y19" s="255"/>
      <c r="Z19" s="255"/>
      <c r="AA19" s="255"/>
      <c r="AB19" s="255">
        <f t="shared" ref="AB19:AI19" si="17">SUM(AB2:AB18)</f>
        <v>2126.8699999999994</v>
      </c>
      <c r="AC19" s="253">
        <f t="shared" si="17"/>
        <v>6380.61</v>
      </c>
      <c r="AD19" s="253">
        <f t="shared" si="17"/>
        <v>12761.22</v>
      </c>
      <c r="AE19" s="248">
        <f t="shared" si="17"/>
        <v>109</v>
      </c>
      <c r="AF19" s="251">
        <f t="shared" si="17"/>
        <v>5719.23</v>
      </c>
      <c r="AG19" s="251">
        <f t="shared" si="17"/>
        <v>1912.9500000000003</v>
      </c>
      <c r="AH19" s="251">
        <f t="shared" si="17"/>
        <v>7632.1800000000021</v>
      </c>
      <c r="AI19" s="257">
        <f t="shared" si="17"/>
        <v>20393.400000000001</v>
      </c>
    </row>
    <row r="20" spans="1:41" x14ac:dyDescent="0.25">
      <c r="AC20"/>
      <c r="AD20"/>
    </row>
    <row r="21" spans="1:41" ht="16.5" thickBot="1" x14ac:dyDescent="0.3">
      <c r="AC21"/>
      <c r="AD21"/>
      <c r="AE21"/>
    </row>
    <row r="22" spans="1:41" x14ac:dyDescent="0.25">
      <c r="A22" s="376" t="s">
        <v>76</v>
      </c>
      <c r="B22" s="377"/>
      <c r="C22" s="377"/>
      <c r="D22" s="258">
        <f>SUM(D23:D25)</f>
        <v>17</v>
      </c>
      <c r="E22" s="246"/>
      <c r="F22" s="259"/>
      <c r="G22" s="62"/>
      <c r="H22" s="62"/>
      <c r="I22" s="260"/>
      <c r="J22" s="259"/>
      <c r="K22" s="245"/>
      <c r="L22" s="245"/>
      <c r="AC22"/>
      <c r="AD22"/>
      <c r="AE22"/>
    </row>
    <row r="23" spans="1:41" x14ac:dyDescent="0.25">
      <c r="A23" s="378" t="s">
        <v>286</v>
      </c>
      <c r="B23" s="379"/>
      <c r="C23" s="380"/>
      <c r="D23" s="261">
        <f>SUM(A8)</f>
        <v>7</v>
      </c>
      <c r="E23" s="246"/>
      <c r="F23" s="259"/>
      <c r="G23" s="62"/>
      <c r="H23" s="62"/>
      <c r="I23" s="260"/>
      <c r="J23" s="259"/>
      <c r="K23" s="245"/>
      <c r="L23" s="245"/>
      <c r="W23" s="35"/>
      <c r="AA23" s="35"/>
      <c r="AB23" s="35"/>
      <c r="AC23" s="35"/>
      <c r="AD23" s="35"/>
      <c r="AE23"/>
    </row>
    <row r="24" spans="1:41" x14ac:dyDescent="0.25">
      <c r="A24" s="381" t="s">
        <v>287</v>
      </c>
      <c r="B24" s="382"/>
      <c r="C24" s="383"/>
      <c r="D24" s="262">
        <f>SUM(A18-D23-D25)</f>
        <v>9</v>
      </c>
      <c r="E24" s="246"/>
      <c r="F24" s="259"/>
      <c r="G24" s="62"/>
      <c r="H24" s="62"/>
      <c r="I24" s="260"/>
      <c r="J24" s="259"/>
      <c r="K24" s="245"/>
      <c r="L24" s="245"/>
      <c r="M24" s="263"/>
      <c r="AC24"/>
      <c r="AD24"/>
      <c r="AE24"/>
    </row>
    <row r="25" spans="1:41" ht="16.5" thickBot="1" x14ac:dyDescent="0.3">
      <c r="A25" s="384" t="s">
        <v>288</v>
      </c>
      <c r="B25" s="385"/>
      <c r="C25" s="386"/>
      <c r="D25" s="264">
        <v>1</v>
      </c>
      <c r="E25" s="246"/>
      <c r="F25" s="259"/>
      <c r="G25" s="62"/>
      <c r="H25" s="62"/>
      <c r="I25" s="260"/>
      <c r="J25" s="245"/>
      <c r="K25" s="245"/>
      <c r="L25" s="245"/>
      <c r="AC25"/>
      <c r="AD25"/>
      <c r="AE25"/>
    </row>
    <row r="26" spans="1:41" ht="16.5" thickBot="1" x14ac:dyDescent="0.3">
      <c r="A26" s="245"/>
      <c r="B26" s="245"/>
      <c r="C26" s="245"/>
      <c r="D26" s="245"/>
      <c r="E26" s="246"/>
      <c r="F26" s="259"/>
      <c r="G26" s="62"/>
      <c r="H26" s="62"/>
      <c r="I26" s="260"/>
      <c r="J26" s="265"/>
      <c r="K26" s="245"/>
      <c r="L26" s="245"/>
      <c r="M26" s="266"/>
      <c r="P26" s="266"/>
      <c r="S26" s="266"/>
      <c r="AC26"/>
      <c r="AD26"/>
      <c r="AE26"/>
      <c r="AL26" s="266"/>
    </row>
    <row r="27" spans="1:41" ht="24" customHeight="1" x14ac:dyDescent="0.25">
      <c r="A27" s="387" t="s">
        <v>76</v>
      </c>
      <c r="B27" s="388"/>
      <c r="C27" s="388"/>
      <c r="D27" s="63">
        <f>SUM(D22)</f>
        <v>17</v>
      </c>
      <c r="E27" s="246"/>
      <c r="F27" s="259"/>
      <c r="J27" s="32"/>
      <c r="K27" s="32"/>
      <c r="L27" s="32"/>
      <c r="AC27" s="35"/>
      <c r="AD27"/>
      <c r="AE27"/>
      <c r="AH27" s="245"/>
      <c r="AL27" s="61"/>
      <c r="AM27" s="61"/>
    </row>
    <row r="28" spans="1:41" ht="24" customHeight="1" x14ac:dyDescent="0.25">
      <c r="A28" s="389" t="s">
        <v>83</v>
      </c>
      <c r="B28" s="390"/>
      <c r="C28" s="390"/>
      <c r="D28" s="64">
        <f>SUM(F19)</f>
        <v>109</v>
      </c>
      <c r="E28" s="246"/>
      <c r="F28" s="259"/>
      <c r="J28" s="32"/>
      <c r="K28" s="32"/>
      <c r="L28" s="32"/>
      <c r="AC28"/>
      <c r="AD28"/>
      <c r="AE28"/>
      <c r="AH28" s="245"/>
      <c r="AL28" s="61"/>
      <c r="AM28" s="61"/>
    </row>
    <row r="29" spans="1:41" ht="39" customHeight="1" thickBot="1" x14ac:dyDescent="0.3">
      <c r="A29" s="364" t="s">
        <v>289</v>
      </c>
      <c r="B29" s="365"/>
      <c r="C29" s="366"/>
      <c r="D29" s="268">
        <f>SUM(AD19)</f>
        <v>12761.22</v>
      </c>
      <c r="E29" s="246"/>
      <c r="F29" s="259"/>
      <c r="J29" s="32"/>
      <c r="K29" s="32"/>
      <c r="L29" s="32"/>
      <c r="AC29"/>
      <c r="AD29"/>
      <c r="AE29"/>
      <c r="AH29" s="245"/>
      <c r="AL29" s="61"/>
      <c r="AM29" s="61"/>
    </row>
    <row r="30" spans="1:41" s="61" customFormat="1" ht="30.75" customHeight="1" x14ac:dyDescent="0.25">
      <c r="A30" s="367" t="s">
        <v>290</v>
      </c>
      <c r="B30" s="368"/>
      <c r="C30" s="368"/>
      <c r="D30" s="369"/>
      <c r="E30" s="269"/>
      <c r="F30" s="270"/>
      <c r="G30" s="270"/>
      <c r="H30" s="271"/>
      <c r="I30" s="271"/>
      <c r="J30" s="62"/>
      <c r="K30" s="62"/>
      <c r="L30" s="62"/>
      <c r="AC30"/>
      <c r="AD30"/>
      <c r="AE30"/>
      <c r="AF30"/>
      <c r="AG30"/>
      <c r="AH30" s="271"/>
      <c r="AI30"/>
      <c r="AJ30"/>
      <c r="AK30"/>
    </row>
    <row r="31" spans="1:41" ht="39" customHeight="1" x14ac:dyDescent="0.25">
      <c r="A31" s="370" t="s">
        <v>291</v>
      </c>
      <c r="B31" s="371"/>
      <c r="C31" s="372"/>
      <c r="D31" s="272">
        <f>SUM(AH19)</f>
        <v>7632.1800000000021</v>
      </c>
      <c r="E31" s="246"/>
      <c r="F31" s="259"/>
      <c r="J31" s="32"/>
      <c r="K31" s="32"/>
      <c r="L31" s="32"/>
      <c r="AC31"/>
      <c r="AD31"/>
      <c r="AE31"/>
      <c r="AH31" s="245"/>
      <c r="AL31" s="61"/>
      <c r="AM31" s="61"/>
    </row>
    <row r="32" spans="1:41" ht="39" customHeight="1" x14ac:dyDescent="0.25">
      <c r="A32" s="350" t="s">
        <v>130</v>
      </c>
      <c r="B32" s="351"/>
      <c r="C32" s="373"/>
      <c r="D32" s="268">
        <v>500</v>
      </c>
      <c r="E32" s="246"/>
      <c r="F32" s="259"/>
      <c r="J32" s="32"/>
      <c r="T32" s="273"/>
      <c r="U32" s="273"/>
      <c r="V32" s="273"/>
      <c r="W32" s="273"/>
      <c r="AC32"/>
      <c r="AD32"/>
      <c r="AE32"/>
      <c r="AH32" s="245"/>
      <c r="AN32" s="61"/>
      <c r="AO32" s="61"/>
    </row>
    <row r="33" spans="1:39" ht="53.25" customHeight="1" x14ac:dyDescent="0.25">
      <c r="A33" s="364" t="s">
        <v>84</v>
      </c>
      <c r="B33" s="365"/>
      <c r="C33" s="365"/>
      <c r="D33" s="274">
        <v>5</v>
      </c>
      <c r="E33" s="246"/>
      <c r="F33" s="259"/>
      <c r="J33" s="32"/>
      <c r="K33" s="32"/>
      <c r="L33" s="32"/>
      <c r="AC33"/>
      <c r="AD33"/>
      <c r="AE33"/>
      <c r="AH33" s="245"/>
      <c r="AL33" s="61"/>
      <c r="AM33" s="61"/>
    </row>
    <row r="34" spans="1:39" ht="27.75" customHeight="1" x14ac:dyDescent="0.25">
      <c r="A34" s="275" t="s">
        <v>81</v>
      </c>
      <c r="B34" s="276"/>
      <c r="C34" s="277">
        <v>200</v>
      </c>
      <c r="D34" s="278">
        <f>SUM(C34)*D33</f>
        <v>1000</v>
      </c>
      <c r="E34" s="246"/>
      <c r="F34" s="259"/>
      <c r="J34" s="32"/>
      <c r="K34" s="32"/>
      <c r="L34" s="32"/>
      <c r="AC34"/>
      <c r="AD34"/>
      <c r="AE34"/>
      <c r="AH34" s="245"/>
      <c r="AL34" s="61"/>
      <c r="AM34" s="61"/>
    </row>
    <row r="35" spans="1:39" ht="53.25" customHeight="1" x14ac:dyDescent="0.25">
      <c r="A35" s="364" t="s">
        <v>82</v>
      </c>
      <c r="B35" s="365"/>
      <c r="C35" s="365"/>
      <c r="D35" s="274">
        <v>0</v>
      </c>
      <c r="E35" s="246"/>
      <c r="F35" s="259"/>
      <c r="J35" s="32"/>
      <c r="K35" s="32"/>
      <c r="L35" s="32"/>
      <c r="AC35"/>
      <c r="AD35"/>
      <c r="AE35"/>
      <c r="AH35" s="245"/>
      <c r="AL35" s="61"/>
      <c r="AM35" s="61"/>
    </row>
    <row r="36" spans="1:39" ht="27.75" customHeight="1" x14ac:dyDescent="0.25">
      <c r="A36" s="279" t="s">
        <v>81</v>
      </c>
      <c r="B36" s="245"/>
      <c r="C36" s="280">
        <v>110</v>
      </c>
      <c r="D36" s="281">
        <f>SUM(C36)*D35</f>
        <v>0</v>
      </c>
      <c r="E36" s="246"/>
      <c r="F36" s="259"/>
      <c r="J36" s="32"/>
      <c r="K36" s="32"/>
      <c r="L36" s="32"/>
      <c r="AC36"/>
      <c r="AD36"/>
      <c r="AE36"/>
      <c r="AH36" s="245"/>
      <c r="AL36" s="61"/>
      <c r="AM36" s="61"/>
    </row>
    <row r="37" spans="1:39" ht="37.5" customHeight="1" x14ac:dyDescent="0.25">
      <c r="A37" s="350" t="s">
        <v>85</v>
      </c>
      <c r="B37" s="351"/>
      <c r="C37" s="351"/>
      <c r="D37" s="282">
        <f>SUM(D34+D36)</f>
        <v>1000</v>
      </c>
      <c r="E37" s="246"/>
      <c r="F37" s="259"/>
      <c r="J37" s="32"/>
      <c r="K37" s="32"/>
      <c r="L37" s="32"/>
      <c r="AC37"/>
      <c r="AD37"/>
      <c r="AE37"/>
      <c r="AH37" s="245"/>
      <c r="AL37" s="61"/>
      <c r="AM37" s="61"/>
    </row>
    <row r="38" spans="1:39" ht="43.5" customHeight="1" thickBot="1" x14ac:dyDescent="0.3">
      <c r="A38" s="352" t="s">
        <v>292</v>
      </c>
      <c r="B38" s="353"/>
      <c r="C38" s="354"/>
      <c r="D38" s="283">
        <f>SUM(D31+D37)</f>
        <v>8632.1800000000021</v>
      </c>
      <c r="E38" s="246"/>
      <c r="F38" s="259"/>
      <c r="J38" s="32"/>
      <c r="K38" s="32"/>
      <c r="L38" s="32"/>
      <c r="AC38"/>
      <c r="AD38"/>
      <c r="AE38"/>
      <c r="AH38" s="245"/>
      <c r="AL38" s="61"/>
      <c r="AM38" s="61"/>
    </row>
    <row r="39" spans="1:39" s="61" customFormat="1" ht="51" customHeight="1" thickBot="1" x14ac:dyDescent="0.3">
      <c r="A39" s="355" t="s">
        <v>328</v>
      </c>
      <c r="B39" s="356"/>
      <c r="C39" s="357"/>
      <c r="D39" s="284">
        <f>SUM(D29+D38)</f>
        <v>21393.4</v>
      </c>
      <c r="E39" s="269"/>
      <c r="F39" s="270"/>
      <c r="G39" s="270"/>
      <c r="H39" s="271"/>
      <c r="I39" s="271"/>
      <c r="J39" s="62"/>
      <c r="K39" s="62"/>
      <c r="L39" s="62"/>
      <c r="AC39"/>
      <c r="AD39"/>
      <c r="AE39"/>
      <c r="AF39"/>
      <c r="AG39"/>
      <c r="AH39" s="271"/>
      <c r="AI39"/>
      <c r="AJ39"/>
      <c r="AK39"/>
    </row>
    <row r="40" spans="1:39" s="61" customFormat="1" ht="30.75" customHeight="1" thickBot="1" x14ac:dyDescent="0.3">
      <c r="A40" s="358" t="s">
        <v>294</v>
      </c>
      <c r="B40" s="359"/>
      <c r="C40" s="359"/>
      <c r="D40" s="302">
        <f>SUM(D39:D39)</f>
        <v>21393.4</v>
      </c>
      <c r="E40" s="269"/>
      <c r="F40" s="270"/>
      <c r="G40" s="270"/>
      <c r="H40" s="271"/>
      <c r="I40" s="271"/>
      <c r="J40" s="62"/>
      <c r="K40" s="62"/>
      <c r="L40" s="62"/>
      <c r="AC40"/>
      <c r="AD40"/>
      <c r="AE40"/>
      <c r="AF40"/>
      <c r="AG40"/>
      <c r="AH40" s="271"/>
      <c r="AI40"/>
      <c r="AJ40"/>
      <c r="AK40"/>
    </row>
    <row r="41" spans="1:39" s="61" customFormat="1" ht="51" customHeight="1" x14ac:dyDescent="0.25">
      <c r="A41" s="360" t="s">
        <v>295</v>
      </c>
      <c r="B41" s="361"/>
      <c r="C41" s="361"/>
      <c r="D41" s="285">
        <f>SUM(D29/24)*3</f>
        <v>1595.1524999999999</v>
      </c>
      <c r="E41" s="269"/>
      <c r="F41" s="270"/>
      <c r="G41" s="270"/>
      <c r="H41" s="271"/>
      <c r="I41" s="271"/>
      <c r="J41" s="62"/>
      <c r="X41"/>
      <c r="AB41"/>
      <c r="AC41"/>
      <c r="AD41"/>
      <c r="AE41"/>
      <c r="AF41"/>
      <c r="AG41"/>
      <c r="AH41" s="271"/>
      <c r="AI41"/>
      <c r="AJ41"/>
      <c r="AK41"/>
      <c r="AL41"/>
      <c r="AM41"/>
    </row>
    <row r="42" spans="1:39" s="61" customFormat="1" ht="28.5" customHeight="1" thickBot="1" x14ac:dyDescent="0.3">
      <c r="A42" s="362" t="s">
        <v>296</v>
      </c>
      <c r="B42" s="363"/>
      <c r="C42" s="363"/>
      <c r="D42" s="286">
        <f>SUM(D40:D41)</f>
        <v>22988.552500000002</v>
      </c>
      <c r="E42" s="269"/>
      <c r="F42" s="270"/>
      <c r="G42" s="270"/>
      <c r="H42" s="271"/>
      <c r="I42" s="271"/>
      <c r="J42" s="62"/>
      <c r="X42"/>
      <c r="AB42"/>
      <c r="AC42"/>
      <c r="AD42"/>
      <c r="AE42"/>
      <c r="AF42"/>
      <c r="AG42"/>
      <c r="AH42" s="271"/>
      <c r="AI42"/>
      <c r="AJ42"/>
      <c r="AK42"/>
      <c r="AL42"/>
      <c r="AM42"/>
    </row>
    <row r="43" spans="1:39" ht="36.75" customHeight="1" thickBot="1" x14ac:dyDescent="0.3">
      <c r="A43" s="344" t="s">
        <v>297</v>
      </c>
      <c r="B43" s="345"/>
      <c r="C43" s="346"/>
      <c r="D43" s="289">
        <f>SUM(D42)*1/5</f>
        <v>4597.7105000000001</v>
      </c>
      <c r="E43" s="246"/>
      <c r="F43" s="259"/>
      <c r="G43" s="62"/>
      <c r="H43" s="62"/>
      <c r="I43" s="260"/>
      <c r="J43" s="259"/>
      <c r="K43" s="245"/>
      <c r="L43" s="245"/>
      <c r="X43" s="61"/>
      <c r="Y43" s="61"/>
      <c r="Z43" s="61"/>
      <c r="AA43" s="61"/>
      <c r="AB43" s="61"/>
      <c r="AC43" s="61"/>
      <c r="AD43" s="61"/>
      <c r="AE43" s="61"/>
      <c r="AH43" s="260"/>
    </row>
    <row r="44" spans="1:39" ht="36.75" customHeight="1" thickBot="1" x14ac:dyDescent="0.3">
      <c r="A44" s="347" t="s">
        <v>298</v>
      </c>
      <c r="B44" s="348"/>
      <c r="C44" s="349"/>
      <c r="D44" s="289">
        <f>SUM(D42:D43)</f>
        <v>27586.263000000003</v>
      </c>
      <c r="E44" s="246"/>
      <c r="F44" s="259"/>
      <c r="G44" s="62"/>
      <c r="H44" s="62"/>
      <c r="I44" s="260"/>
      <c r="J44" s="259"/>
      <c r="K44" s="245"/>
      <c r="L44" s="245"/>
      <c r="X44" s="61"/>
      <c r="Y44" s="61"/>
      <c r="Z44" s="61"/>
      <c r="AA44" s="61"/>
      <c r="AB44" s="61"/>
      <c r="AC44" s="61"/>
      <c r="AD44" s="61"/>
      <c r="AE44" s="61"/>
      <c r="AH44" s="260"/>
    </row>
    <row r="45" spans="1:39" x14ac:dyDescent="0.25">
      <c r="T45" s="35"/>
      <c r="X45" s="35"/>
      <c r="Y45" s="35"/>
      <c r="Z45" s="35"/>
      <c r="AA45" s="35"/>
      <c r="AC45"/>
      <c r="AD45"/>
      <c r="AE45"/>
    </row>
    <row r="46" spans="1:39" x14ac:dyDescent="0.25">
      <c r="J46" s="263"/>
      <c r="AC46"/>
      <c r="AD46"/>
      <c r="AE46"/>
    </row>
    <row r="47" spans="1:39" x14ac:dyDescent="0.25">
      <c r="G47" s="245"/>
      <c r="AC47"/>
      <c r="AD47"/>
      <c r="AE47"/>
    </row>
    <row r="48" spans="1:39" x14ac:dyDescent="0.25">
      <c r="G48" s="265"/>
      <c r="J48" s="266"/>
      <c r="M48" s="266"/>
      <c r="P48" s="266"/>
      <c r="AC48"/>
      <c r="AD48"/>
      <c r="AE48"/>
      <c r="AI48" s="266"/>
    </row>
    <row r="49" spans="7:35" x14ac:dyDescent="0.25">
      <c r="G49" s="32"/>
      <c r="H49" s="32"/>
      <c r="I49" s="32"/>
      <c r="Z49" s="35"/>
      <c r="AE49" s="245"/>
      <c r="AI49" s="61"/>
    </row>
    <row r="50" spans="7:35" x14ac:dyDescent="0.25">
      <c r="G50" s="32"/>
      <c r="H50" s="32"/>
      <c r="I50" s="32"/>
      <c r="AE50" s="245"/>
      <c r="AI50" s="61"/>
    </row>
    <row r="51" spans="7:35" x14ac:dyDescent="0.25">
      <c r="G51" s="32"/>
      <c r="H51" s="32"/>
      <c r="I51" s="32"/>
      <c r="AE51" s="245"/>
      <c r="AI51" s="61"/>
    </row>
    <row r="52" spans="7:35" x14ac:dyDescent="0.25">
      <c r="G52" s="62"/>
      <c r="H52" s="62"/>
      <c r="I52" s="62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AE52" s="271"/>
      <c r="AI52" s="61"/>
    </row>
    <row r="53" spans="7:35" x14ac:dyDescent="0.25">
      <c r="G53" s="32"/>
      <c r="H53" s="32"/>
      <c r="I53" s="32"/>
      <c r="AE53" s="245"/>
      <c r="AI53" s="61"/>
    </row>
    <row r="54" spans="7:35" x14ac:dyDescent="0.25">
      <c r="G54" s="32"/>
      <c r="H54"/>
      <c r="I54"/>
      <c r="Q54" s="273"/>
      <c r="R54" s="273"/>
      <c r="S54" s="273"/>
      <c r="T54" s="273"/>
      <c r="AE54" s="245"/>
    </row>
    <row r="55" spans="7:35" x14ac:dyDescent="0.25">
      <c r="G55" s="32"/>
      <c r="H55" s="32"/>
      <c r="I55" s="32"/>
      <c r="AE55" s="245"/>
      <c r="AI55" s="61"/>
    </row>
    <row r="56" spans="7:35" x14ac:dyDescent="0.25">
      <c r="G56" s="32"/>
      <c r="H56" s="32"/>
      <c r="I56" s="32"/>
      <c r="AE56" s="245"/>
      <c r="AI56" s="61"/>
    </row>
    <row r="57" spans="7:35" x14ac:dyDescent="0.25">
      <c r="G57" s="32"/>
      <c r="H57" s="32"/>
      <c r="I57" s="32"/>
      <c r="AE57" s="245"/>
      <c r="AI57" s="61"/>
    </row>
    <row r="58" spans="7:35" x14ac:dyDescent="0.25">
      <c r="G58" s="32"/>
      <c r="H58" s="32"/>
      <c r="I58" s="32"/>
      <c r="AE58" s="245"/>
      <c r="AI58" s="61"/>
    </row>
    <row r="59" spans="7:35" x14ac:dyDescent="0.25">
      <c r="G59" s="32"/>
      <c r="H59" s="32"/>
      <c r="I59" s="32"/>
      <c r="AE59" s="245"/>
      <c r="AI59" s="61"/>
    </row>
    <row r="60" spans="7:35" x14ac:dyDescent="0.25">
      <c r="G60" s="32"/>
      <c r="H60" s="32"/>
      <c r="I60" s="32"/>
      <c r="AE60" s="245"/>
      <c r="AI60" s="61"/>
    </row>
    <row r="61" spans="7:35" x14ac:dyDescent="0.25">
      <c r="G61" s="62"/>
      <c r="H61" s="62"/>
      <c r="I61" s="62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AE61" s="271"/>
      <c r="AI61" s="61"/>
    </row>
    <row r="62" spans="7:35" x14ac:dyDescent="0.25">
      <c r="G62" s="62"/>
      <c r="H62" s="62"/>
      <c r="I62" s="62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AE62" s="271"/>
      <c r="AI62" s="61"/>
    </row>
    <row r="63" spans="7:35" x14ac:dyDescent="0.25">
      <c r="G63" s="62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V63" s="61"/>
      <c r="W63" s="61"/>
      <c r="X63" s="61"/>
      <c r="AE63" s="271"/>
    </row>
    <row r="64" spans="7:35" x14ac:dyDescent="0.25">
      <c r="G64" s="62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V64" s="61"/>
      <c r="W64" s="61"/>
      <c r="X64" s="61"/>
      <c r="AE64" s="271"/>
    </row>
    <row r="65" spans="10:30" x14ac:dyDescent="0.25">
      <c r="U65" s="61"/>
      <c r="V65" s="61"/>
      <c r="W65" s="61"/>
      <c r="X65" s="61"/>
      <c r="Y65" s="61"/>
      <c r="Z65" s="61"/>
      <c r="AA65" s="61"/>
      <c r="AB65" s="61"/>
      <c r="AC65" s="288"/>
      <c r="AD65" s="288"/>
    </row>
    <row r="66" spans="10:30" x14ac:dyDescent="0.25">
      <c r="U66" s="61"/>
      <c r="V66" s="61"/>
      <c r="W66" s="61"/>
      <c r="X66" s="61"/>
      <c r="Y66" s="61"/>
      <c r="Z66" s="61"/>
      <c r="AA66" s="61"/>
      <c r="AB66" s="61"/>
      <c r="AC66" s="288"/>
      <c r="AD66" s="288"/>
    </row>
    <row r="67" spans="10:30" x14ac:dyDescent="0.25">
      <c r="J67" s="263"/>
    </row>
    <row r="68" spans="10:30" x14ac:dyDescent="0.25">
      <c r="J68" s="263"/>
    </row>
    <row r="69" spans="10:30" x14ac:dyDescent="0.25">
      <c r="J69" s="263"/>
    </row>
    <row r="70" spans="10:30" x14ac:dyDescent="0.25">
      <c r="J70" s="263"/>
    </row>
    <row r="71" spans="10:30" x14ac:dyDescent="0.25">
      <c r="J71" s="263"/>
    </row>
    <row r="72" spans="10:30" x14ac:dyDescent="0.25">
      <c r="J72" s="263"/>
    </row>
    <row r="73" spans="10:30" x14ac:dyDescent="0.25">
      <c r="J73" s="263"/>
    </row>
    <row r="74" spans="10:30" x14ac:dyDescent="0.25">
      <c r="J74" s="263"/>
    </row>
  </sheetData>
  <mergeCells count="20">
    <mergeCell ref="A35:C35"/>
    <mergeCell ref="A22:C22"/>
    <mergeCell ref="A23:C23"/>
    <mergeCell ref="A24:C24"/>
    <mergeCell ref="A25:C25"/>
    <mergeCell ref="A27:C27"/>
    <mergeCell ref="A28:C28"/>
    <mergeCell ref="A29:C29"/>
    <mergeCell ref="A30:D30"/>
    <mergeCell ref="A31:C31"/>
    <mergeCell ref="A32:C32"/>
    <mergeCell ref="A33:C33"/>
    <mergeCell ref="A43:C43"/>
    <mergeCell ref="A44:C44"/>
    <mergeCell ref="A37:C37"/>
    <mergeCell ref="A38:C38"/>
    <mergeCell ref="A39:C39"/>
    <mergeCell ref="A40:C40"/>
    <mergeCell ref="A41:C41"/>
    <mergeCell ref="A42:C4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8" scale="5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3"/>
  <sheetViews>
    <sheetView zoomScale="75" zoomScaleNormal="75" workbookViewId="0">
      <selection activeCell="C10" sqref="C10:G11"/>
    </sheetView>
  </sheetViews>
  <sheetFormatPr defaultRowHeight="15" x14ac:dyDescent="0.2"/>
  <cols>
    <col min="1" max="1" width="9.375" style="3" customWidth="1"/>
    <col min="2" max="2" width="33.5" style="3" customWidth="1"/>
    <col min="3" max="3" width="38.375" style="3" customWidth="1"/>
    <col min="4" max="4" width="12.25" style="3" customWidth="1"/>
    <col min="5" max="5" width="23.5" style="3" customWidth="1"/>
    <col min="6" max="6" width="12.25" style="3" customWidth="1"/>
    <col min="7" max="7" width="23.5" style="3" customWidth="1"/>
    <col min="8" max="8" width="14.875" style="3" customWidth="1"/>
    <col min="9" max="9" width="21.5" style="3" customWidth="1"/>
    <col min="10" max="10" width="23.5" style="3" customWidth="1"/>
    <col min="11" max="11" width="15.125" style="3" customWidth="1"/>
    <col min="12" max="12" width="16.625" style="3" customWidth="1"/>
    <col min="13" max="259" width="9" style="3"/>
    <col min="260" max="260" width="5.5" style="3" customWidth="1"/>
    <col min="261" max="261" width="51.25" style="3" customWidth="1"/>
    <col min="262" max="262" width="12.375" style="3" customWidth="1"/>
    <col min="263" max="263" width="11.75" style="3" customWidth="1"/>
    <col min="264" max="264" width="12.875" style="3" customWidth="1"/>
    <col min="265" max="265" width="13.125" style="3" customWidth="1"/>
    <col min="266" max="266" width="13.375" style="3" customWidth="1"/>
    <col min="267" max="267" width="12.625" style="3" customWidth="1"/>
    <col min="268" max="268" width="16.625" style="3" customWidth="1"/>
    <col min="269" max="515" width="9" style="3"/>
    <col min="516" max="516" width="5.5" style="3" customWidth="1"/>
    <col min="517" max="517" width="51.25" style="3" customWidth="1"/>
    <col min="518" max="518" width="12.375" style="3" customWidth="1"/>
    <col min="519" max="519" width="11.75" style="3" customWidth="1"/>
    <col min="520" max="520" width="12.875" style="3" customWidth="1"/>
    <col min="521" max="521" width="13.125" style="3" customWidth="1"/>
    <col min="522" max="522" width="13.375" style="3" customWidth="1"/>
    <col min="523" max="523" width="12.625" style="3" customWidth="1"/>
    <col min="524" max="524" width="16.625" style="3" customWidth="1"/>
    <col min="525" max="771" width="9" style="3"/>
    <col min="772" max="772" width="5.5" style="3" customWidth="1"/>
    <col min="773" max="773" width="51.25" style="3" customWidth="1"/>
    <col min="774" max="774" width="12.375" style="3" customWidth="1"/>
    <col min="775" max="775" width="11.75" style="3" customWidth="1"/>
    <col min="776" max="776" width="12.875" style="3" customWidth="1"/>
    <col min="777" max="777" width="13.125" style="3" customWidth="1"/>
    <col min="778" max="778" width="13.375" style="3" customWidth="1"/>
    <col min="779" max="779" width="12.625" style="3" customWidth="1"/>
    <col min="780" max="780" width="16.625" style="3" customWidth="1"/>
    <col min="781" max="1027" width="9" style="3"/>
    <col min="1028" max="1028" width="5.5" style="3" customWidth="1"/>
    <col min="1029" max="1029" width="51.25" style="3" customWidth="1"/>
    <col min="1030" max="1030" width="12.375" style="3" customWidth="1"/>
    <col min="1031" max="1031" width="11.75" style="3" customWidth="1"/>
    <col min="1032" max="1032" width="12.875" style="3" customWidth="1"/>
    <col min="1033" max="1033" width="13.125" style="3" customWidth="1"/>
    <col min="1034" max="1034" width="13.375" style="3" customWidth="1"/>
    <col min="1035" max="1035" width="12.625" style="3" customWidth="1"/>
    <col min="1036" max="1036" width="16.625" style="3" customWidth="1"/>
    <col min="1037" max="1283" width="9" style="3"/>
    <col min="1284" max="1284" width="5.5" style="3" customWidth="1"/>
    <col min="1285" max="1285" width="51.25" style="3" customWidth="1"/>
    <col min="1286" max="1286" width="12.375" style="3" customWidth="1"/>
    <col min="1287" max="1287" width="11.75" style="3" customWidth="1"/>
    <col min="1288" max="1288" width="12.875" style="3" customWidth="1"/>
    <col min="1289" max="1289" width="13.125" style="3" customWidth="1"/>
    <col min="1290" max="1290" width="13.375" style="3" customWidth="1"/>
    <col min="1291" max="1291" width="12.625" style="3" customWidth="1"/>
    <col min="1292" max="1292" width="16.625" style="3" customWidth="1"/>
    <col min="1293" max="1539" width="9" style="3"/>
    <col min="1540" max="1540" width="5.5" style="3" customWidth="1"/>
    <col min="1541" max="1541" width="51.25" style="3" customWidth="1"/>
    <col min="1542" max="1542" width="12.375" style="3" customWidth="1"/>
    <col min="1543" max="1543" width="11.75" style="3" customWidth="1"/>
    <col min="1544" max="1544" width="12.875" style="3" customWidth="1"/>
    <col min="1545" max="1545" width="13.125" style="3" customWidth="1"/>
    <col min="1546" max="1546" width="13.375" style="3" customWidth="1"/>
    <col min="1547" max="1547" width="12.625" style="3" customWidth="1"/>
    <col min="1548" max="1548" width="16.625" style="3" customWidth="1"/>
    <col min="1549" max="1795" width="9" style="3"/>
    <col min="1796" max="1796" width="5.5" style="3" customWidth="1"/>
    <col min="1797" max="1797" width="51.25" style="3" customWidth="1"/>
    <col min="1798" max="1798" width="12.375" style="3" customWidth="1"/>
    <col min="1799" max="1799" width="11.75" style="3" customWidth="1"/>
    <col min="1800" max="1800" width="12.875" style="3" customWidth="1"/>
    <col min="1801" max="1801" width="13.125" style="3" customWidth="1"/>
    <col min="1802" max="1802" width="13.375" style="3" customWidth="1"/>
    <col min="1803" max="1803" width="12.625" style="3" customWidth="1"/>
    <col min="1804" max="1804" width="16.625" style="3" customWidth="1"/>
    <col min="1805" max="2051" width="9" style="3"/>
    <col min="2052" max="2052" width="5.5" style="3" customWidth="1"/>
    <col min="2053" max="2053" width="51.25" style="3" customWidth="1"/>
    <col min="2054" max="2054" width="12.375" style="3" customWidth="1"/>
    <col min="2055" max="2055" width="11.75" style="3" customWidth="1"/>
    <col min="2056" max="2056" width="12.875" style="3" customWidth="1"/>
    <col min="2057" max="2057" width="13.125" style="3" customWidth="1"/>
    <col min="2058" max="2058" width="13.375" style="3" customWidth="1"/>
    <col min="2059" max="2059" width="12.625" style="3" customWidth="1"/>
    <col min="2060" max="2060" width="16.625" style="3" customWidth="1"/>
    <col min="2061" max="2307" width="9" style="3"/>
    <col min="2308" max="2308" width="5.5" style="3" customWidth="1"/>
    <col min="2309" max="2309" width="51.25" style="3" customWidth="1"/>
    <col min="2310" max="2310" width="12.375" style="3" customWidth="1"/>
    <col min="2311" max="2311" width="11.75" style="3" customWidth="1"/>
    <col min="2312" max="2312" width="12.875" style="3" customWidth="1"/>
    <col min="2313" max="2313" width="13.125" style="3" customWidth="1"/>
    <col min="2314" max="2314" width="13.375" style="3" customWidth="1"/>
    <col min="2315" max="2315" width="12.625" style="3" customWidth="1"/>
    <col min="2316" max="2316" width="16.625" style="3" customWidth="1"/>
    <col min="2317" max="2563" width="9" style="3"/>
    <col min="2564" max="2564" width="5.5" style="3" customWidth="1"/>
    <col min="2565" max="2565" width="51.25" style="3" customWidth="1"/>
    <col min="2566" max="2566" width="12.375" style="3" customWidth="1"/>
    <col min="2567" max="2567" width="11.75" style="3" customWidth="1"/>
    <col min="2568" max="2568" width="12.875" style="3" customWidth="1"/>
    <col min="2569" max="2569" width="13.125" style="3" customWidth="1"/>
    <col min="2570" max="2570" width="13.375" style="3" customWidth="1"/>
    <col min="2571" max="2571" width="12.625" style="3" customWidth="1"/>
    <col min="2572" max="2572" width="16.625" style="3" customWidth="1"/>
    <col min="2573" max="2819" width="9" style="3"/>
    <col min="2820" max="2820" width="5.5" style="3" customWidth="1"/>
    <col min="2821" max="2821" width="51.25" style="3" customWidth="1"/>
    <col min="2822" max="2822" width="12.375" style="3" customWidth="1"/>
    <col min="2823" max="2823" width="11.75" style="3" customWidth="1"/>
    <col min="2824" max="2824" width="12.875" style="3" customWidth="1"/>
    <col min="2825" max="2825" width="13.125" style="3" customWidth="1"/>
    <col min="2826" max="2826" width="13.375" style="3" customWidth="1"/>
    <col min="2827" max="2827" width="12.625" style="3" customWidth="1"/>
    <col min="2828" max="2828" width="16.625" style="3" customWidth="1"/>
    <col min="2829" max="3075" width="9" style="3"/>
    <col min="3076" max="3076" width="5.5" style="3" customWidth="1"/>
    <col min="3077" max="3077" width="51.25" style="3" customWidth="1"/>
    <col min="3078" max="3078" width="12.375" style="3" customWidth="1"/>
    <col min="3079" max="3079" width="11.75" style="3" customWidth="1"/>
    <col min="3080" max="3080" width="12.875" style="3" customWidth="1"/>
    <col min="3081" max="3081" width="13.125" style="3" customWidth="1"/>
    <col min="3082" max="3082" width="13.375" style="3" customWidth="1"/>
    <col min="3083" max="3083" width="12.625" style="3" customWidth="1"/>
    <col min="3084" max="3084" width="16.625" style="3" customWidth="1"/>
    <col min="3085" max="3331" width="9" style="3"/>
    <col min="3332" max="3332" width="5.5" style="3" customWidth="1"/>
    <col min="3333" max="3333" width="51.25" style="3" customWidth="1"/>
    <col min="3334" max="3334" width="12.375" style="3" customWidth="1"/>
    <col min="3335" max="3335" width="11.75" style="3" customWidth="1"/>
    <col min="3336" max="3336" width="12.875" style="3" customWidth="1"/>
    <col min="3337" max="3337" width="13.125" style="3" customWidth="1"/>
    <col min="3338" max="3338" width="13.375" style="3" customWidth="1"/>
    <col min="3339" max="3339" width="12.625" style="3" customWidth="1"/>
    <col min="3340" max="3340" width="16.625" style="3" customWidth="1"/>
    <col min="3341" max="3587" width="9" style="3"/>
    <col min="3588" max="3588" width="5.5" style="3" customWidth="1"/>
    <col min="3589" max="3589" width="51.25" style="3" customWidth="1"/>
    <col min="3590" max="3590" width="12.375" style="3" customWidth="1"/>
    <col min="3591" max="3591" width="11.75" style="3" customWidth="1"/>
    <col min="3592" max="3592" width="12.875" style="3" customWidth="1"/>
    <col min="3593" max="3593" width="13.125" style="3" customWidth="1"/>
    <col min="3594" max="3594" width="13.375" style="3" customWidth="1"/>
    <col min="3595" max="3595" width="12.625" style="3" customWidth="1"/>
    <col min="3596" max="3596" width="16.625" style="3" customWidth="1"/>
    <col min="3597" max="3843" width="9" style="3"/>
    <col min="3844" max="3844" width="5.5" style="3" customWidth="1"/>
    <col min="3845" max="3845" width="51.25" style="3" customWidth="1"/>
    <col min="3846" max="3846" width="12.375" style="3" customWidth="1"/>
    <col min="3847" max="3847" width="11.75" style="3" customWidth="1"/>
    <col min="3848" max="3848" width="12.875" style="3" customWidth="1"/>
    <col min="3849" max="3849" width="13.125" style="3" customWidth="1"/>
    <col min="3850" max="3850" width="13.375" style="3" customWidth="1"/>
    <col min="3851" max="3851" width="12.625" style="3" customWidth="1"/>
    <col min="3852" max="3852" width="16.625" style="3" customWidth="1"/>
    <col min="3853" max="4099" width="9" style="3"/>
    <col min="4100" max="4100" width="5.5" style="3" customWidth="1"/>
    <col min="4101" max="4101" width="51.25" style="3" customWidth="1"/>
    <col min="4102" max="4102" width="12.375" style="3" customWidth="1"/>
    <col min="4103" max="4103" width="11.75" style="3" customWidth="1"/>
    <col min="4104" max="4104" width="12.875" style="3" customWidth="1"/>
    <col min="4105" max="4105" width="13.125" style="3" customWidth="1"/>
    <col min="4106" max="4106" width="13.375" style="3" customWidth="1"/>
    <col min="4107" max="4107" width="12.625" style="3" customWidth="1"/>
    <col min="4108" max="4108" width="16.625" style="3" customWidth="1"/>
    <col min="4109" max="4355" width="9" style="3"/>
    <col min="4356" max="4356" width="5.5" style="3" customWidth="1"/>
    <col min="4357" max="4357" width="51.25" style="3" customWidth="1"/>
    <col min="4358" max="4358" width="12.375" style="3" customWidth="1"/>
    <col min="4359" max="4359" width="11.75" style="3" customWidth="1"/>
    <col min="4360" max="4360" width="12.875" style="3" customWidth="1"/>
    <col min="4361" max="4361" width="13.125" style="3" customWidth="1"/>
    <col min="4362" max="4362" width="13.375" style="3" customWidth="1"/>
    <col min="4363" max="4363" width="12.625" style="3" customWidth="1"/>
    <col min="4364" max="4364" width="16.625" style="3" customWidth="1"/>
    <col min="4365" max="4611" width="9" style="3"/>
    <col min="4612" max="4612" width="5.5" style="3" customWidth="1"/>
    <col min="4613" max="4613" width="51.25" style="3" customWidth="1"/>
    <col min="4614" max="4614" width="12.375" style="3" customWidth="1"/>
    <col min="4615" max="4615" width="11.75" style="3" customWidth="1"/>
    <col min="4616" max="4616" width="12.875" style="3" customWidth="1"/>
    <col min="4617" max="4617" width="13.125" style="3" customWidth="1"/>
    <col min="4618" max="4618" width="13.375" style="3" customWidth="1"/>
    <col min="4619" max="4619" width="12.625" style="3" customWidth="1"/>
    <col min="4620" max="4620" width="16.625" style="3" customWidth="1"/>
    <col min="4621" max="4867" width="9" style="3"/>
    <col min="4868" max="4868" width="5.5" style="3" customWidth="1"/>
    <col min="4869" max="4869" width="51.25" style="3" customWidth="1"/>
    <col min="4870" max="4870" width="12.375" style="3" customWidth="1"/>
    <col min="4871" max="4871" width="11.75" style="3" customWidth="1"/>
    <col min="4872" max="4872" width="12.875" style="3" customWidth="1"/>
    <col min="4873" max="4873" width="13.125" style="3" customWidth="1"/>
    <col min="4874" max="4874" width="13.375" style="3" customWidth="1"/>
    <col min="4875" max="4875" width="12.625" style="3" customWidth="1"/>
    <col min="4876" max="4876" width="16.625" style="3" customWidth="1"/>
    <col min="4877" max="5123" width="9" style="3"/>
    <col min="5124" max="5124" width="5.5" style="3" customWidth="1"/>
    <col min="5125" max="5125" width="51.25" style="3" customWidth="1"/>
    <col min="5126" max="5126" width="12.375" style="3" customWidth="1"/>
    <col min="5127" max="5127" width="11.75" style="3" customWidth="1"/>
    <col min="5128" max="5128" width="12.875" style="3" customWidth="1"/>
    <col min="5129" max="5129" width="13.125" style="3" customWidth="1"/>
    <col min="5130" max="5130" width="13.375" style="3" customWidth="1"/>
    <col min="5131" max="5131" width="12.625" style="3" customWidth="1"/>
    <col min="5132" max="5132" width="16.625" style="3" customWidth="1"/>
    <col min="5133" max="5379" width="9" style="3"/>
    <col min="5380" max="5380" width="5.5" style="3" customWidth="1"/>
    <col min="5381" max="5381" width="51.25" style="3" customWidth="1"/>
    <col min="5382" max="5382" width="12.375" style="3" customWidth="1"/>
    <col min="5383" max="5383" width="11.75" style="3" customWidth="1"/>
    <col min="5384" max="5384" width="12.875" style="3" customWidth="1"/>
    <col min="5385" max="5385" width="13.125" style="3" customWidth="1"/>
    <col min="5386" max="5386" width="13.375" style="3" customWidth="1"/>
    <col min="5387" max="5387" width="12.625" style="3" customWidth="1"/>
    <col min="5388" max="5388" width="16.625" style="3" customWidth="1"/>
    <col min="5389" max="5635" width="9" style="3"/>
    <col min="5636" max="5636" width="5.5" style="3" customWidth="1"/>
    <col min="5637" max="5637" width="51.25" style="3" customWidth="1"/>
    <col min="5638" max="5638" width="12.375" style="3" customWidth="1"/>
    <col min="5639" max="5639" width="11.75" style="3" customWidth="1"/>
    <col min="5640" max="5640" width="12.875" style="3" customWidth="1"/>
    <col min="5641" max="5641" width="13.125" style="3" customWidth="1"/>
    <col min="5642" max="5642" width="13.375" style="3" customWidth="1"/>
    <col min="5643" max="5643" width="12.625" style="3" customWidth="1"/>
    <col min="5644" max="5644" width="16.625" style="3" customWidth="1"/>
    <col min="5645" max="5891" width="9" style="3"/>
    <col min="5892" max="5892" width="5.5" style="3" customWidth="1"/>
    <col min="5893" max="5893" width="51.25" style="3" customWidth="1"/>
    <col min="5894" max="5894" width="12.375" style="3" customWidth="1"/>
    <col min="5895" max="5895" width="11.75" style="3" customWidth="1"/>
    <col min="5896" max="5896" width="12.875" style="3" customWidth="1"/>
    <col min="5897" max="5897" width="13.125" style="3" customWidth="1"/>
    <col min="5898" max="5898" width="13.375" style="3" customWidth="1"/>
    <col min="5899" max="5899" width="12.625" style="3" customWidth="1"/>
    <col min="5900" max="5900" width="16.625" style="3" customWidth="1"/>
    <col min="5901" max="6147" width="9" style="3"/>
    <col min="6148" max="6148" width="5.5" style="3" customWidth="1"/>
    <col min="6149" max="6149" width="51.25" style="3" customWidth="1"/>
    <col min="6150" max="6150" width="12.375" style="3" customWidth="1"/>
    <col min="6151" max="6151" width="11.75" style="3" customWidth="1"/>
    <col min="6152" max="6152" width="12.875" style="3" customWidth="1"/>
    <col min="6153" max="6153" width="13.125" style="3" customWidth="1"/>
    <col min="6154" max="6154" width="13.375" style="3" customWidth="1"/>
    <col min="6155" max="6155" width="12.625" style="3" customWidth="1"/>
    <col min="6156" max="6156" width="16.625" style="3" customWidth="1"/>
    <col min="6157" max="6403" width="9" style="3"/>
    <col min="6404" max="6404" width="5.5" style="3" customWidth="1"/>
    <col min="6405" max="6405" width="51.25" style="3" customWidth="1"/>
    <col min="6406" max="6406" width="12.375" style="3" customWidth="1"/>
    <col min="6407" max="6407" width="11.75" style="3" customWidth="1"/>
    <col min="6408" max="6408" width="12.875" style="3" customWidth="1"/>
    <col min="6409" max="6409" width="13.125" style="3" customWidth="1"/>
    <col min="6410" max="6410" width="13.375" style="3" customWidth="1"/>
    <col min="6411" max="6411" width="12.625" style="3" customWidth="1"/>
    <col min="6412" max="6412" width="16.625" style="3" customWidth="1"/>
    <col min="6413" max="6659" width="9" style="3"/>
    <col min="6660" max="6660" width="5.5" style="3" customWidth="1"/>
    <col min="6661" max="6661" width="51.25" style="3" customWidth="1"/>
    <col min="6662" max="6662" width="12.375" style="3" customWidth="1"/>
    <col min="6663" max="6663" width="11.75" style="3" customWidth="1"/>
    <col min="6664" max="6664" width="12.875" style="3" customWidth="1"/>
    <col min="6665" max="6665" width="13.125" style="3" customWidth="1"/>
    <col min="6666" max="6666" width="13.375" style="3" customWidth="1"/>
    <col min="6667" max="6667" width="12.625" style="3" customWidth="1"/>
    <col min="6668" max="6668" width="16.625" style="3" customWidth="1"/>
    <col min="6669" max="6915" width="9" style="3"/>
    <col min="6916" max="6916" width="5.5" style="3" customWidth="1"/>
    <col min="6917" max="6917" width="51.25" style="3" customWidth="1"/>
    <col min="6918" max="6918" width="12.375" style="3" customWidth="1"/>
    <col min="6919" max="6919" width="11.75" style="3" customWidth="1"/>
    <col min="6920" max="6920" width="12.875" style="3" customWidth="1"/>
    <col min="6921" max="6921" width="13.125" style="3" customWidth="1"/>
    <col min="6922" max="6922" width="13.375" style="3" customWidth="1"/>
    <col min="6923" max="6923" width="12.625" style="3" customWidth="1"/>
    <col min="6924" max="6924" width="16.625" style="3" customWidth="1"/>
    <col min="6925" max="7171" width="9" style="3"/>
    <col min="7172" max="7172" width="5.5" style="3" customWidth="1"/>
    <col min="7173" max="7173" width="51.25" style="3" customWidth="1"/>
    <col min="7174" max="7174" width="12.375" style="3" customWidth="1"/>
    <col min="7175" max="7175" width="11.75" style="3" customWidth="1"/>
    <col min="7176" max="7176" width="12.875" style="3" customWidth="1"/>
    <col min="7177" max="7177" width="13.125" style="3" customWidth="1"/>
    <col min="7178" max="7178" width="13.375" style="3" customWidth="1"/>
    <col min="7179" max="7179" width="12.625" style="3" customWidth="1"/>
    <col min="7180" max="7180" width="16.625" style="3" customWidth="1"/>
    <col min="7181" max="7427" width="9" style="3"/>
    <col min="7428" max="7428" width="5.5" style="3" customWidth="1"/>
    <col min="7429" max="7429" width="51.25" style="3" customWidth="1"/>
    <col min="7430" max="7430" width="12.375" style="3" customWidth="1"/>
    <col min="7431" max="7431" width="11.75" style="3" customWidth="1"/>
    <col min="7432" max="7432" width="12.875" style="3" customWidth="1"/>
    <col min="7433" max="7433" width="13.125" style="3" customWidth="1"/>
    <col min="7434" max="7434" width="13.375" style="3" customWidth="1"/>
    <col min="7435" max="7435" width="12.625" style="3" customWidth="1"/>
    <col min="7436" max="7436" width="16.625" style="3" customWidth="1"/>
    <col min="7437" max="7683" width="9" style="3"/>
    <col min="7684" max="7684" width="5.5" style="3" customWidth="1"/>
    <col min="7685" max="7685" width="51.25" style="3" customWidth="1"/>
    <col min="7686" max="7686" width="12.375" style="3" customWidth="1"/>
    <col min="7687" max="7687" width="11.75" style="3" customWidth="1"/>
    <col min="7688" max="7688" width="12.875" style="3" customWidth="1"/>
    <col min="7689" max="7689" width="13.125" style="3" customWidth="1"/>
    <col min="7690" max="7690" width="13.375" style="3" customWidth="1"/>
    <col min="7691" max="7691" width="12.625" style="3" customWidth="1"/>
    <col min="7692" max="7692" width="16.625" style="3" customWidth="1"/>
    <col min="7693" max="7939" width="9" style="3"/>
    <col min="7940" max="7940" width="5.5" style="3" customWidth="1"/>
    <col min="7941" max="7941" width="51.25" style="3" customWidth="1"/>
    <col min="7942" max="7942" width="12.375" style="3" customWidth="1"/>
    <col min="7943" max="7943" width="11.75" style="3" customWidth="1"/>
    <col min="7944" max="7944" width="12.875" style="3" customWidth="1"/>
    <col min="7945" max="7945" width="13.125" style="3" customWidth="1"/>
    <col min="7946" max="7946" width="13.375" style="3" customWidth="1"/>
    <col min="7947" max="7947" width="12.625" style="3" customWidth="1"/>
    <col min="7948" max="7948" width="16.625" style="3" customWidth="1"/>
    <col min="7949" max="8195" width="9" style="3"/>
    <col min="8196" max="8196" width="5.5" style="3" customWidth="1"/>
    <col min="8197" max="8197" width="51.25" style="3" customWidth="1"/>
    <col min="8198" max="8198" width="12.375" style="3" customWidth="1"/>
    <col min="8199" max="8199" width="11.75" style="3" customWidth="1"/>
    <col min="8200" max="8200" width="12.875" style="3" customWidth="1"/>
    <col min="8201" max="8201" width="13.125" style="3" customWidth="1"/>
    <col min="8202" max="8202" width="13.375" style="3" customWidth="1"/>
    <col min="8203" max="8203" width="12.625" style="3" customWidth="1"/>
    <col min="8204" max="8204" width="16.625" style="3" customWidth="1"/>
    <col min="8205" max="8451" width="9" style="3"/>
    <col min="8452" max="8452" width="5.5" style="3" customWidth="1"/>
    <col min="8453" max="8453" width="51.25" style="3" customWidth="1"/>
    <col min="8454" max="8454" width="12.375" style="3" customWidth="1"/>
    <col min="8455" max="8455" width="11.75" style="3" customWidth="1"/>
    <col min="8456" max="8456" width="12.875" style="3" customWidth="1"/>
    <col min="8457" max="8457" width="13.125" style="3" customWidth="1"/>
    <col min="8458" max="8458" width="13.375" style="3" customWidth="1"/>
    <col min="8459" max="8459" width="12.625" style="3" customWidth="1"/>
    <col min="8460" max="8460" width="16.625" style="3" customWidth="1"/>
    <col min="8461" max="8707" width="9" style="3"/>
    <col min="8708" max="8708" width="5.5" style="3" customWidth="1"/>
    <col min="8709" max="8709" width="51.25" style="3" customWidth="1"/>
    <col min="8710" max="8710" width="12.375" style="3" customWidth="1"/>
    <col min="8711" max="8711" width="11.75" style="3" customWidth="1"/>
    <col min="8712" max="8712" width="12.875" style="3" customWidth="1"/>
    <col min="8713" max="8713" width="13.125" style="3" customWidth="1"/>
    <col min="8714" max="8714" width="13.375" style="3" customWidth="1"/>
    <col min="8715" max="8715" width="12.625" style="3" customWidth="1"/>
    <col min="8716" max="8716" width="16.625" style="3" customWidth="1"/>
    <col min="8717" max="8963" width="9" style="3"/>
    <col min="8964" max="8964" width="5.5" style="3" customWidth="1"/>
    <col min="8965" max="8965" width="51.25" style="3" customWidth="1"/>
    <col min="8966" max="8966" width="12.375" style="3" customWidth="1"/>
    <col min="8967" max="8967" width="11.75" style="3" customWidth="1"/>
    <col min="8968" max="8968" width="12.875" style="3" customWidth="1"/>
    <col min="8969" max="8969" width="13.125" style="3" customWidth="1"/>
    <col min="8970" max="8970" width="13.375" style="3" customWidth="1"/>
    <col min="8971" max="8971" width="12.625" style="3" customWidth="1"/>
    <col min="8972" max="8972" width="16.625" style="3" customWidth="1"/>
    <col min="8973" max="9219" width="9" style="3"/>
    <col min="9220" max="9220" width="5.5" style="3" customWidth="1"/>
    <col min="9221" max="9221" width="51.25" style="3" customWidth="1"/>
    <col min="9222" max="9222" width="12.375" style="3" customWidth="1"/>
    <col min="9223" max="9223" width="11.75" style="3" customWidth="1"/>
    <col min="9224" max="9224" width="12.875" style="3" customWidth="1"/>
    <col min="9225" max="9225" width="13.125" style="3" customWidth="1"/>
    <col min="9226" max="9226" width="13.375" style="3" customWidth="1"/>
    <col min="9227" max="9227" width="12.625" style="3" customWidth="1"/>
    <col min="9228" max="9228" width="16.625" style="3" customWidth="1"/>
    <col min="9229" max="9475" width="9" style="3"/>
    <col min="9476" max="9476" width="5.5" style="3" customWidth="1"/>
    <col min="9477" max="9477" width="51.25" style="3" customWidth="1"/>
    <col min="9478" max="9478" width="12.375" style="3" customWidth="1"/>
    <col min="9479" max="9479" width="11.75" style="3" customWidth="1"/>
    <col min="9480" max="9480" width="12.875" style="3" customWidth="1"/>
    <col min="9481" max="9481" width="13.125" style="3" customWidth="1"/>
    <col min="9482" max="9482" width="13.375" style="3" customWidth="1"/>
    <col min="9483" max="9483" width="12.625" style="3" customWidth="1"/>
    <col min="9484" max="9484" width="16.625" style="3" customWidth="1"/>
    <col min="9485" max="9731" width="9" style="3"/>
    <col min="9732" max="9732" width="5.5" style="3" customWidth="1"/>
    <col min="9733" max="9733" width="51.25" style="3" customWidth="1"/>
    <col min="9734" max="9734" width="12.375" style="3" customWidth="1"/>
    <col min="9735" max="9735" width="11.75" style="3" customWidth="1"/>
    <col min="9736" max="9736" width="12.875" style="3" customWidth="1"/>
    <col min="9737" max="9737" width="13.125" style="3" customWidth="1"/>
    <col min="9738" max="9738" width="13.375" style="3" customWidth="1"/>
    <col min="9739" max="9739" width="12.625" style="3" customWidth="1"/>
    <col min="9740" max="9740" width="16.625" style="3" customWidth="1"/>
    <col min="9741" max="9987" width="9" style="3"/>
    <col min="9988" max="9988" width="5.5" style="3" customWidth="1"/>
    <col min="9989" max="9989" width="51.25" style="3" customWidth="1"/>
    <col min="9990" max="9990" width="12.375" style="3" customWidth="1"/>
    <col min="9991" max="9991" width="11.75" style="3" customWidth="1"/>
    <col min="9992" max="9992" width="12.875" style="3" customWidth="1"/>
    <col min="9993" max="9993" width="13.125" style="3" customWidth="1"/>
    <col min="9994" max="9994" width="13.375" style="3" customWidth="1"/>
    <col min="9995" max="9995" width="12.625" style="3" customWidth="1"/>
    <col min="9996" max="9996" width="16.625" style="3" customWidth="1"/>
    <col min="9997" max="10243" width="9" style="3"/>
    <col min="10244" max="10244" width="5.5" style="3" customWidth="1"/>
    <col min="10245" max="10245" width="51.25" style="3" customWidth="1"/>
    <col min="10246" max="10246" width="12.375" style="3" customWidth="1"/>
    <col min="10247" max="10247" width="11.75" style="3" customWidth="1"/>
    <col min="10248" max="10248" width="12.875" style="3" customWidth="1"/>
    <col min="10249" max="10249" width="13.125" style="3" customWidth="1"/>
    <col min="10250" max="10250" width="13.375" style="3" customWidth="1"/>
    <col min="10251" max="10251" width="12.625" style="3" customWidth="1"/>
    <col min="10252" max="10252" width="16.625" style="3" customWidth="1"/>
    <col min="10253" max="10499" width="9" style="3"/>
    <col min="10500" max="10500" width="5.5" style="3" customWidth="1"/>
    <col min="10501" max="10501" width="51.25" style="3" customWidth="1"/>
    <col min="10502" max="10502" width="12.375" style="3" customWidth="1"/>
    <col min="10503" max="10503" width="11.75" style="3" customWidth="1"/>
    <col min="10504" max="10504" width="12.875" style="3" customWidth="1"/>
    <col min="10505" max="10505" width="13.125" style="3" customWidth="1"/>
    <col min="10506" max="10506" width="13.375" style="3" customWidth="1"/>
    <col min="10507" max="10507" width="12.625" style="3" customWidth="1"/>
    <col min="10508" max="10508" width="16.625" style="3" customWidth="1"/>
    <col min="10509" max="10755" width="9" style="3"/>
    <col min="10756" max="10756" width="5.5" style="3" customWidth="1"/>
    <col min="10757" max="10757" width="51.25" style="3" customWidth="1"/>
    <col min="10758" max="10758" width="12.375" style="3" customWidth="1"/>
    <col min="10759" max="10759" width="11.75" style="3" customWidth="1"/>
    <col min="10760" max="10760" width="12.875" style="3" customWidth="1"/>
    <col min="10761" max="10761" width="13.125" style="3" customWidth="1"/>
    <col min="10762" max="10762" width="13.375" style="3" customWidth="1"/>
    <col min="10763" max="10763" width="12.625" style="3" customWidth="1"/>
    <col min="10764" max="10764" width="16.625" style="3" customWidth="1"/>
    <col min="10765" max="11011" width="9" style="3"/>
    <col min="11012" max="11012" width="5.5" style="3" customWidth="1"/>
    <col min="11013" max="11013" width="51.25" style="3" customWidth="1"/>
    <col min="11014" max="11014" width="12.375" style="3" customWidth="1"/>
    <col min="11015" max="11015" width="11.75" style="3" customWidth="1"/>
    <col min="11016" max="11016" width="12.875" style="3" customWidth="1"/>
    <col min="11017" max="11017" width="13.125" style="3" customWidth="1"/>
    <col min="11018" max="11018" width="13.375" style="3" customWidth="1"/>
    <col min="11019" max="11019" width="12.625" style="3" customWidth="1"/>
    <col min="11020" max="11020" width="16.625" style="3" customWidth="1"/>
    <col min="11021" max="11267" width="9" style="3"/>
    <col min="11268" max="11268" width="5.5" style="3" customWidth="1"/>
    <col min="11269" max="11269" width="51.25" style="3" customWidth="1"/>
    <col min="11270" max="11270" width="12.375" style="3" customWidth="1"/>
    <col min="11271" max="11271" width="11.75" style="3" customWidth="1"/>
    <col min="11272" max="11272" width="12.875" style="3" customWidth="1"/>
    <col min="11273" max="11273" width="13.125" style="3" customWidth="1"/>
    <col min="11274" max="11274" width="13.375" style="3" customWidth="1"/>
    <col min="11275" max="11275" width="12.625" style="3" customWidth="1"/>
    <col min="11276" max="11276" width="16.625" style="3" customWidth="1"/>
    <col min="11277" max="11523" width="9" style="3"/>
    <col min="11524" max="11524" width="5.5" style="3" customWidth="1"/>
    <col min="11525" max="11525" width="51.25" style="3" customWidth="1"/>
    <col min="11526" max="11526" width="12.375" style="3" customWidth="1"/>
    <col min="11527" max="11527" width="11.75" style="3" customWidth="1"/>
    <col min="11528" max="11528" width="12.875" style="3" customWidth="1"/>
    <col min="11529" max="11529" width="13.125" style="3" customWidth="1"/>
    <col min="11530" max="11530" width="13.375" style="3" customWidth="1"/>
    <col min="11531" max="11531" width="12.625" style="3" customWidth="1"/>
    <col min="11532" max="11532" width="16.625" style="3" customWidth="1"/>
    <col min="11533" max="11779" width="9" style="3"/>
    <col min="11780" max="11780" width="5.5" style="3" customWidth="1"/>
    <col min="11781" max="11781" width="51.25" style="3" customWidth="1"/>
    <col min="11782" max="11782" width="12.375" style="3" customWidth="1"/>
    <col min="11783" max="11783" width="11.75" style="3" customWidth="1"/>
    <col min="11784" max="11784" width="12.875" style="3" customWidth="1"/>
    <col min="11785" max="11785" width="13.125" style="3" customWidth="1"/>
    <col min="11786" max="11786" width="13.375" style="3" customWidth="1"/>
    <col min="11787" max="11787" width="12.625" style="3" customWidth="1"/>
    <col min="11788" max="11788" width="16.625" style="3" customWidth="1"/>
    <col min="11789" max="12035" width="9" style="3"/>
    <col min="12036" max="12036" width="5.5" style="3" customWidth="1"/>
    <col min="12037" max="12037" width="51.25" style="3" customWidth="1"/>
    <col min="12038" max="12038" width="12.375" style="3" customWidth="1"/>
    <col min="12039" max="12039" width="11.75" style="3" customWidth="1"/>
    <col min="12040" max="12040" width="12.875" style="3" customWidth="1"/>
    <col min="12041" max="12041" width="13.125" style="3" customWidth="1"/>
    <col min="12042" max="12042" width="13.375" style="3" customWidth="1"/>
    <col min="12043" max="12043" width="12.625" style="3" customWidth="1"/>
    <col min="12044" max="12044" width="16.625" style="3" customWidth="1"/>
    <col min="12045" max="12291" width="9" style="3"/>
    <col min="12292" max="12292" width="5.5" style="3" customWidth="1"/>
    <col min="12293" max="12293" width="51.25" style="3" customWidth="1"/>
    <col min="12294" max="12294" width="12.375" style="3" customWidth="1"/>
    <col min="12295" max="12295" width="11.75" style="3" customWidth="1"/>
    <col min="12296" max="12296" width="12.875" style="3" customWidth="1"/>
    <col min="12297" max="12297" width="13.125" style="3" customWidth="1"/>
    <col min="12298" max="12298" width="13.375" style="3" customWidth="1"/>
    <col min="12299" max="12299" width="12.625" style="3" customWidth="1"/>
    <col min="12300" max="12300" width="16.625" style="3" customWidth="1"/>
    <col min="12301" max="12547" width="9" style="3"/>
    <col min="12548" max="12548" width="5.5" style="3" customWidth="1"/>
    <col min="12549" max="12549" width="51.25" style="3" customWidth="1"/>
    <col min="12550" max="12550" width="12.375" style="3" customWidth="1"/>
    <col min="12551" max="12551" width="11.75" style="3" customWidth="1"/>
    <col min="12552" max="12552" width="12.875" style="3" customWidth="1"/>
    <col min="12553" max="12553" width="13.125" style="3" customWidth="1"/>
    <col min="12554" max="12554" width="13.375" style="3" customWidth="1"/>
    <col min="12555" max="12555" width="12.625" style="3" customWidth="1"/>
    <col min="12556" max="12556" width="16.625" style="3" customWidth="1"/>
    <col min="12557" max="12803" width="9" style="3"/>
    <col min="12804" max="12804" width="5.5" style="3" customWidth="1"/>
    <col min="12805" max="12805" width="51.25" style="3" customWidth="1"/>
    <col min="12806" max="12806" width="12.375" style="3" customWidth="1"/>
    <col min="12807" max="12807" width="11.75" style="3" customWidth="1"/>
    <col min="12808" max="12808" width="12.875" style="3" customWidth="1"/>
    <col min="12809" max="12809" width="13.125" style="3" customWidth="1"/>
    <col min="12810" max="12810" width="13.375" style="3" customWidth="1"/>
    <col min="12811" max="12811" width="12.625" style="3" customWidth="1"/>
    <col min="12812" max="12812" width="16.625" style="3" customWidth="1"/>
    <col min="12813" max="13059" width="9" style="3"/>
    <col min="13060" max="13060" width="5.5" style="3" customWidth="1"/>
    <col min="13061" max="13061" width="51.25" style="3" customWidth="1"/>
    <col min="13062" max="13062" width="12.375" style="3" customWidth="1"/>
    <col min="13063" max="13063" width="11.75" style="3" customWidth="1"/>
    <col min="13064" max="13064" width="12.875" style="3" customWidth="1"/>
    <col min="13065" max="13065" width="13.125" style="3" customWidth="1"/>
    <col min="13066" max="13066" width="13.375" style="3" customWidth="1"/>
    <col min="13067" max="13067" width="12.625" style="3" customWidth="1"/>
    <col min="13068" max="13068" width="16.625" style="3" customWidth="1"/>
    <col min="13069" max="13315" width="9" style="3"/>
    <col min="13316" max="13316" width="5.5" style="3" customWidth="1"/>
    <col min="13317" max="13317" width="51.25" style="3" customWidth="1"/>
    <col min="13318" max="13318" width="12.375" style="3" customWidth="1"/>
    <col min="13319" max="13319" width="11.75" style="3" customWidth="1"/>
    <col min="13320" max="13320" width="12.875" style="3" customWidth="1"/>
    <col min="13321" max="13321" width="13.125" style="3" customWidth="1"/>
    <col min="13322" max="13322" width="13.375" style="3" customWidth="1"/>
    <col min="13323" max="13323" width="12.625" style="3" customWidth="1"/>
    <col min="13324" max="13324" width="16.625" style="3" customWidth="1"/>
    <col min="13325" max="13571" width="9" style="3"/>
    <col min="13572" max="13572" width="5.5" style="3" customWidth="1"/>
    <col min="13573" max="13573" width="51.25" style="3" customWidth="1"/>
    <col min="13574" max="13574" width="12.375" style="3" customWidth="1"/>
    <col min="13575" max="13575" width="11.75" style="3" customWidth="1"/>
    <col min="13576" max="13576" width="12.875" style="3" customWidth="1"/>
    <col min="13577" max="13577" width="13.125" style="3" customWidth="1"/>
    <col min="13578" max="13578" width="13.375" style="3" customWidth="1"/>
    <col min="13579" max="13579" width="12.625" style="3" customWidth="1"/>
    <col min="13580" max="13580" width="16.625" style="3" customWidth="1"/>
    <col min="13581" max="13827" width="9" style="3"/>
    <col min="13828" max="13828" width="5.5" style="3" customWidth="1"/>
    <col min="13829" max="13829" width="51.25" style="3" customWidth="1"/>
    <col min="13830" max="13830" width="12.375" style="3" customWidth="1"/>
    <col min="13831" max="13831" width="11.75" style="3" customWidth="1"/>
    <col min="13832" max="13832" width="12.875" style="3" customWidth="1"/>
    <col min="13833" max="13833" width="13.125" style="3" customWidth="1"/>
    <col min="13834" max="13834" width="13.375" style="3" customWidth="1"/>
    <col min="13835" max="13835" width="12.625" style="3" customWidth="1"/>
    <col min="13836" max="13836" width="16.625" style="3" customWidth="1"/>
    <col min="13837" max="14083" width="9" style="3"/>
    <col min="14084" max="14084" width="5.5" style="3" customWidth="1"/>
    <col min="14085" max="14085" width="51.25" style="3" customWidth="1"/>
    <col min="14086" max="14086" width="12.375" style="3" customWidth="1"/>
    <col min="14087" max="14087" width="11.75" style="3" customWidth="1"/>
    <col min="14088" max="14088" width="12.875" style="3" customWidth="1"/>
    <col min="14089" max="14089" width="13.125" style="3" customWidth="1"/>
    <col min="14090" max="14090" width="13.375" style="3" customWidth="1"/>
    <col min="14091" max="14091" width="12.625" style="3" customWidth="1"/>
    <col min="14092" max="14092" width="16.625" style="3" customWidth="1"/>
    <col min="14093" max="14339" width="9" style="3"/>
    <col min="14340" max="14340" width="5.5" style="3" customWidth="1"/>
    <col min="14341" max="14341" width="51.25" style="3" customWidth="1"/>
    <col min="14342" max="14342" width="12.375" style="3" customWidth="1"/>
    <col min="14343" max="14343" width="11.75" style="3" customWidth="1"/>
    <col min="14344" max="14344" width="12.875" style="3" customWidth="1"/>
    <col min="14345" max="14345" width="13.125" style="3" customWidth="1"/>
    <col min="14346" max="14346" width="13.375" style="3" customWidth="1"/>
    <col min="14347" max="14347" width="12.625" style="3" customWidth="1"/>
    <col min="14348" max="14348" width="16.625" style="3" customWidth="1"/>
    <col min="14349" max="14595" width="9" style="3"/>
    <col min="14596" max="14596" width="5.5" style="3" customWidth="1"/>
    <col min="14597" max="14597" width="51.25" style="3" customWidth="1"/>
    <col min="14598" max="14598" width="12.375" style="3" customWidth="1"/>
    <col min="14599" max="14599" width="11.75" style="3" customWidth="1"/>
    <col min="14600" max="14600" width="12.875" style="3" customWidth="1"/>
    <col min="14601" max="14601" width="13.125" style="3" customWidth="1"/>
    <col min="14602" max="14602" width="13.375" style="3" customWidth="1"/>
    <col min="14603" max="14603" width="12.625" style="3" customWidth="1"/>
    <col min="14604" max="14604" width="16.625" style="3" customWidth="1"/>
    <col min="14605" max="14851" width="9" style="3"/>
    <col min="14852" max="14852" width="5.5" style="3" customWidth="1"/>
    <col min="14853" max="14853" width="51.25" style="3" customWidth="1"/>
    <col min="14854" max="14854" width="12.375" style="3" customWidth="1"/>
    <col min="14855" max="14855" width="11.75" style="3" customWidth="1"/>
    <col min="14856" max="14856" width="12.875" style="3" customWidth="1"/>
    <col min="14857" max="14857" width="13.125" style="3" customWidth="1"/>
    <col min="14858" max="14858" width="13.375" style="3" customWidth="1"/>
    <col min="14859" max="14859" width="12.625" style="3" customWidth="1"/>
    <col min="14860" max="14860" width="16.625" style="3" customWidth="1"/>
    <col min="14861" max="15107" width="9" style="3"/>
    <col min="15108" max="15108" width="5.5" style="3" customWidth="1"/>
    <col min="15109" max="15109" width="51.25" style="3" customWidth="1"/>
    <col min="15110" max="15110" width="12.375" style="3" customWidth="1"/>
    <col min="15111" max="15111" width="11.75" style="3" customWidth="1"/>
    <col min="15112" max="15112" width="12.875" style="3" customWidth="1"/>
    <col min="15113" max="15113" width="13.125" style="3" customWidth="1"/>
    <col min="15114" max="15114" width="13.375" style="3" customWidth="1"/>
    <col min="15115" max="15115" width="12.625" style="3" customWidth="1"/>
    <col min="15116" max="15116" width="16.625" style="3" customWidth="1"/>
    <col min="15117" max="15363" width="9" style="3"/>
    <col min="15364" max="15364" width="5.5" style="3" customWidth="1"/>
    <col min="15365" max="15365" width="51.25" style="3" customWidth="1"/>
    <col min="15366" max="15366" width="12.375" style="3" customWidth="1"/>
    <col min="15367" max="15367" width="11.75" style="3" customWidth="1"/>
    <col min="15368" max="15368" width="12.875" style="3" customWidth="1"/>
    <col min="15369" max="15369" width="13.125" style="3" customWidth="1"/>
    <col min="15370" max="15370" width="13.375" style="3" customWidth="1"/>
    <col min="15371" max="15371" width="12.625" style="3" customWidth="1"/>
    <col min="15372" max="15372" width="16.625" style="3" customWidth="1"/>
    <col min="15373" max="15619" width="9" style="3"/>
    <col min="15620" max="15620" width="5.5" style="3" customWidth="1"/>
    <col min="15621" max="15621" width="51.25" style="3" customWidth="1"/>
    <col min="15622" max="15622" width="12.375" style="3" customWidth="1"/>
    <col min="15623" max="15623" width="11.75" style="3" customWidth="1"/>
    <col min="15624" max="15624" width="12.875" style="3" customWidth="1"/>
    <col min="15625" max="15625" width="13.125" style="3" customWidth="1"/>
    <col min="15626" max="15626" width="13.375" style="3" customWidth="1"/>
    <col min="15627" max="15627" width="12.625" style="3" customWidth="1"/>
    <col min="15628" max="15628" width="16.625" style="3" customWidth="1"/>
    <col min="15629" max="15875" width="9" style="3"/>
    <col min="15876" max="15876" width="5.5" style="3" customWidth="1"/>
    <col min="15877" max="15877" width="51.25" style="3" customWidth="1"/>
    <col min="15878" max="15878" width="12.375" style="3" customWidth="1"/>
    <col min="15879" max="15879" width="11.75" style="3" customWidth="1"/>
    <col min="15880" max="15880" width="12.875" style="3" customWidth="1"/>
    <col min="15881" max="15881" width="13.125" style="3" customWidth="1"/>
    <col min="15882" max="15882" width="13.375" style="3" customWidth="1"/>
    <col min="15883" max="15883" width="12.625" style="3" customWidth="1"/>
    <col min="15884" max="15884" width="16.625" style="3" customWidth="1"/>
    <col min="15885" max="16131" width="9" style="3"/>
    <col min="16132" max="16132" width="5.5" style="3" customWidth="1"/>
    <col min="16133" max="16133" width="51.25" style="3" customWidth="1"/>
    <col min="16134" max="16134" width="12.375" style="3" customWidth="1"/>
    <col min="16135" max="16135" width="11.75" style="3" customWidth="1"/>
    <col min="16136" max="16136" width="12.875" style="3" customWidth="1"/>
    <col min="16137" max="16137" width="13.125" style="3" customWidth="1"/>
    <col min="16138" max="16138" width="13.375" style="3" customWidth="1"/>
    <col min="16139" max="16139" width="12.625" style="3" customWidth="1"/>
    <col min="16140" max="16140" width="16.625" style="3" customWidth="1"/>
    <col min="16141" max="16384" width="9" style="3"/>
  </cols>
  <sheetData>
    <row r="1" spans="1:13" ht="36.75" customHeight="1" thickBot="1" x14ac:dyDescent="0.25">
      <c r="A1" s="72"/>
      <c r="B1" s="72"/>
      <c r="C1" s="72"/>
      <c r="D1" s="49"/>
      <c r="E1" s="72"/>
      <c r="F1" s="49"/>
      <c r="G1" s="72"/>
      <c r="H1" s="15"/>
      <c r="I1" s="4"/>
      <c r="J1" s="9"/>
      <c r="K1" s="9"/>
    </row>
    <row r="2" spans="1:13" ht="36.75" customHeight="1" thickBot="1" x14ac:dyDescent="0.25">
      <c r="A2" s="53"/>
      <c r="B2" s="53"/>
      <c r="C2" s="53"/>
      <c r="D2" s="54"/>
      <c r="E2" s="53"/>
      <c r="F2" s="54"/>
      <c r="G2" s="55"/>
      <c r="H2" s="327" t="s">
        <v>23</v>
      </c>
      <c r="I2" s="328"/>
      <c r="J2" s="329"/>
      <c r="K2" s="9"/>
    </row>
    <row r="3" spans="1:13" ht="87.75" customHeight="1" thickBot="1" x14ac:dyDescent="0.25">
      <c r="A3" s="11" t="s">
        <v>0</v>
      </c>
      <c r="B3" s="330" t="s">
        <v>20</v>
      </c>
      <c r="C3" s="331"/>
      <c r="D3" s="12" t="s">
        <v>1</v>
      </c>
      <c r="E3" s="12" t="s">
        <v>2</v>
      </c>
      <c r="F3" s="13" t="s">
        <v>71</v>
      </c>
      <c r="G3" s="21" t="s">
        <v>21</v>
      </c>
      <c r="H3" s="22" t="s">
        <v>1</v>
      </c>
      <c r="I3" s="22" t="s">
        <v>2</v>
      </c>
      <c r="J3" s="23" t="s">
        <v>21</v>
      </c>
    </row>
    <row r="4" spans="1:13" ht="98.25" customHeight="1" x14ac:dyDescent="0.2">
      <c r="A4" s="17" t="s">
        <v>3</v>
      </c>
      <c r="B4" s="18" t="s">
        <v>4</v>
      </c>
      <c r="C4" s="10" t="s">
        <v>5</v>
      </c>
      <c r="D4" s="20"/>
      <c r="E4" s="19" t="s">
        <v>6</v>
      </c>
      <c r="F4" s="38"/>
      <c r="G4" s="40">
        <f>SUM(F4)*D4</f>
        <v>0</v>
      </c>
      <c r="H4" s="36">
        <v>0</v>
      </c>
      <c r="I4" s="19" t="s">
        <v>6</v>
      </c>
      <c r="J4" s="40">
        <f>SUM($F$4)*H4</f>
        <v>0</v>
      </c>
    </row>
    <row r="5" spans="1:13" ht="42.75" customHeight="1" x14ac:dyDescent="0.2">
      <c r="A5" s="5" t="s">
        <v>7</v>
      </c>
      <c r="B5" s="8" t="s">
        <v>8</v>
      </c>
      <c r="C5" s="7" t="s">
        <v>9</v>
      </c>
      <c r="D5" s="37"/>
      <c r="E5" s="2" t="s">
        <v>6</v>
      </c>
      <c r="F5" s="39"/>
      <c r="G5" s="42">
        <f>SUM(F5)*D5</f>
        <v>0</v>
      </c>
      <c r="H5" s="36">
        <v>0</v>
      </c>
      <c r="I5" s="1" t="s">
        <v>6</v>
      </c>
      <c r="J5" s="45">
        <f>SUM($F$5)*H5</f>
        <v>0</v>
      </c>
    </row>
    <row r="6" spans="1:13" ht="42.75" customHeight="1" x14ac:dyDescent="0.2">
      <c r="A6" s="303" t="s">
        <v>19</v>
      </c>
      <c r="B6" s="304"/>
      <c r="C6" s="304"/>
      <c r="D6" s="304"/>
      <c r="E6" s="305"/>
      <c r="F6" s="44"/>
      <c r="G6" s="45">
        <f>SUM(G4:G5)</f>
        <v>0</v>
      </c>
      <c r="H6" s="46"/>
      <c r="I6" s="1"/>
      <c r="J6" s="45">
        <f>SUM(J4:J5)</f>
        <v>0</v>
      </c>
    </row>
    <row r="7" spans="1:13" ht="42.75" customHeight="1" thickBot="1" x14ac:dyDescent="0.25">
      <c r="A7" s="392" t="s">
        <v>87</v>
      </c>
      <c r="B7" s="393"/>
      <c r="C7" s="393"/>
      <c r="D7" s="393"/>
      <c r="E7" s="393"/>
      <c r="F7" s="394"/>
      <c r="G7" s="76">
        <v>0</v>
      </c>
      <c r="H7" s="43"/>
      <c r="I7" s="43"/>
      <c r="J7" s="76">
        <v>0</v>
      </c>
      <c r="K7" s="58"/>
      <c r="L7" s="59"/>
      <c r="M7" s="60"/>
    </row>
    <row r="8" spans="1:13" ht="42.75" customHeight="1" thickBot="1" x14ac:dyDescent="0.25">
      <c r="A8" s="309" t="s">
        <v>22</v>
      </c>
      <c r="B8" s="310"/>
      <c r="C8" s="310"/>
      <c r="D8" s="310"/>
      <c r="E8" s="310"/>
      <c r="F8" s="310"/>
      <c r="G8" s="24">
        <f>SUM(G6)</f>
        <v>0</v>
      </c>
      <c r="H8" s="25"/>
      <c r="I8" s="26"/>
      <c r="J8" s="47">
        <f>SUM(J6)</f>
        <v>0</v>
      </c>
      <c r="K8" s="56"/>
      <c r="L8" s="57"/>
    </row>
    <row r="9" spans="1:13" s="52" customFormat="1" ht="42.75" customHeight="1" x14ac:dyDescent="0.2">
      <c r="A9" s="72"/>
      <c r="B9" s="72"/>
      <c r="C9" s="72"/>
      <c r="D9" s="72"/>
      <c r="E9" s="72"/>
      <c r="F9" s="72"/>
      <c r="G9" s="74"/>
      <c r="H9" s="48"/>
      <c r="I9" s="49"/>
      <c r="J9" s="50"/>
      <c r="K9" s="51"/>
    </row>
    <row r="10" spans="1:13" ht="42.75" customHeight="1" x14ac:dyDescent="0.2">
      <c r="A10" s="72"/>
      <c r="B10" s="72"/>
      <c r="C10" s="391" t="s">
        <v>86</v>
      </c>
      <c r="D10" s="391"/>
      <c r="E10" s="391"/>
      <c r="F10" s="391"/>
      <c r="G10" s="391"/>
      <c r="H10" s="27"/>
      <c r="I10" s="28"/>
      <c r="J10" s="29"/>
      <c r="K10" s="6"/>
    </row>
    <row r="11" spans="1:13" ht="42.75" customHeight="1" x14ac:dyDescent="0.2">
      <c r="A11" s="72"/>
      <c r="B11" s="75"/>
      <c r="C11" s="391"/>
      <c r="D11" s="391"/>
      <c r="E11" s="391"/>
      <c r="F11" s="391"/>
      <c r="G11" s="391"/>
      <c r="H11" s="27"/>
      <c r="I11" s="28"/>
      <c r="J11" s="29"/>
      <c r="K11" s="6"/>
    </row>
    <row r="12" spans="1:13" ht="42.75" customHeight="1" x14ac:dyDescent="0.2">
      <c r="A12" s="73"/>
      <c r="B12" s="16"/>
      <c r="C12" s="68"/>
      <c r="D12" s="69"/>
      <c r="E12" s="15"/>
      <c r="F12" s="70"/>
      <c r="G12" s="15"/>
      <c r="H12" s="30"/>
      <c r="I12" s="9"/>
    </row>
    <row r="13" spans="1:13" ht="51" customHeight="1" x14ac:dyDescent="0.2">
      <c r="A13" s="73"/>
      <c r="B13" s="16"/>
      <c r="C13" s="71"/>
      <c r="D13" s="69"/>
      <c r="E13" s="15"/>
      <c r="F13" s="70"/>
      <c r="G13" s="15"/>
      <c r="H13" s="30"/>
      <c r="I13" s="9"/>
    </row>
    <row r="14" spans="1:13" ht="46.5" customHeight="1" x14ac:dyDescent="0.2">
      <c r="A14" s="15"/>
      <c r="B14" s="16"/>
      <c r="C14" s="71"/>
      <c r="D14" s="69"/>
      <c r="E14" s="15"/>
      <c r="F14" s="70"/>
      <c r="G14" s="15"/>
      <c r="H14" s="30"/>
      <c r="I14" s="9"/>
    </row>
    <row r="15" spans="1:13" ht="91.5" customHeight="1" x14ac:dyDescent="0.2">
      <c r="A15" s="15"/>
      <c r="B15" s="16"/>
      <c r="C15" s="71"/>
      <c r="D15" s="69"/>
      <c r="E15" s="15"/>
      <c r="F15" s="70"/>
      <c r="G15" s="15"/>
      <c r="H15" s="30"/>
      <c r="I15" s="9"/>
    </row>
    <row r="16" spans="1:13" ht="91.5" customHeight="1" x14ac:dyDescent="0.2">
      <c r="A16" s="65" t="s">
        <v>12</v>
      </c>
      <c r="B16" s="16"/>
      <c r="C16" s="71"/>
      <c r="D16" s="69"/>
      <c r="E16" s="15"/>
      <c r="F16" s="70"/>
      <c r="G16" s="15"/>
      <c r="H16" s="30"/>
      <c r="I16" s="9"/>
    </row>
    <row r="17" spans="1:11" ht="55.5" customHeight="1" x14ac:dyDescent="0.2">
      <c r="A17" s="66" t="s">
        <v>13</v>
      </c>
      <c r="B17" s="16"/>
      <c r="C17" s="71"/>
      <c r="D17" s="69"/>
      <c r="E17" s="15"/>
      <c r="F17" s="70"/>
      <c r="G17" s="15"/>
      <c r="H17" s="30"/>
      <c r="I17" s="9"/>
    </row>
    <row r="18" spans="1:11" ht="55.5" customHeight="1" x14ac:dyDescent="0.2">
      <c r="A18" s="66" t="s">
        <v>14</v>
      </c>
      <c r="B18" s="16"/>
      <c r="C18" s="71"/>
      <c r="D18" s="69"/>
      <c r="E18" s="15"/>
      <c r="F18" s="70"/>
      <c r="G18" s="15"/>
      <c r="H18" s="30"/>
      <c r="I18" s="9"/>
    </row>
    <row r="19" spans="1:11" ht="46.5" customHeight="1" x14ac:dyDescent="0.2">
      <c r="A19" s="66" t="s">
        <v>11</v>
      </c>
      <c r="B19" s="16"/>
      <c r="C19" s="71"/>
      <c r="D19" s="69"/>
      <c r="E19" s="15"/>
      <c r="F19" s="70"/>
      <c r="G19" s="15"/>
      <c r="H19" s="30"/>
      <c r="I19" s="9"/>
    </row>
    <row r="20" spans="1:11" ht="46.5" customHeight="1" x14ac:dyDescent="0.2">
      <c r="A20" s="66" t="s">
        <v>10</v>
      </c>
      <c r="B20" s="16"/>
      <c r="C20" s="71"/>
      <c r="D20" s="69"/>
      <c r="E20" s="15"/>
      <c r="F20" s="70"/>
      <c r="G20" s="15"/>
      <c r="H20" s="30"/>
      <c r="I20" s="9"/>
    </row>
    <row r="21" spans="1:11" ht="54.75" customHeight="1" x14ac:dyDescent="0.2">
      <c r="A21" s="66" t="s">
        <v>15</v>
      </c>
      <c r="B21" s="16"/>
      <c r="C21" s="71"/>
      <c r="D21" s="69"/>
      <c r="E21" s="15"/>
      <c r="F21" s="70"/>
      <c r="G21" s="15"/>
      <c r="H21" s="30"/>
      <c r="I21" s="9"/>
    </row>
    <row r="22" spans="1:11" ht="54.75" customHeight="1" x14ac:dyDescent="0.2">
      <c r="A22" s="66" t="s">
        <v>16</v>
      </c>
      <c r="B22" s="16"/>
      <c r="C22" s="71"/>
      <c r="D22" s="69"/>
      <c r="E22" s="15"/>
      <c r="F22" s="70"/>
      <c r="G22" s="15"/>
      <c r="H22" s="30"/>
      <c r="I22" s="9"/>
    </row>
    <row r="23" spans="1:11" ht="48.75" customHeight="1" x14ac:dyDescent="0.2">
      <c r="A23" s="66" t="s">
        <v>17</v>
      </c>
      <c r="B23" s="16"/>
      <c r="C23" s="71"/>
      <c r="D23" s="69"/>
      <c r="E23" s="15"/>
      <c r="F23" s="70"/>
      <c r="G23" s="15"/>
      <c r="H23" s="30"/>
      <c r="I23" s="9"/>
    </row>
    <row r="24" spans="1:11" ht="48.75" customHeight="1" x14ac:dyDescent="0.2">
      <c r="A24" s="66" t="s">
        <v>17</v>
      </c>
      <c r="B24" s="16"/>
      <c r="C24" s="71"/>
      <c r="D24" s="69"/>
      <c r="E24" s="15"/>
      <c r="F24" s="70"/>
      <c r="G24" s="15"/>
      <c r="H24" s="30"/>
      <c r="I24" s="9"/>
    </row>
    <row r="25" spans="1:11" ht="108" customHeight="1" thickBot="1" x14ac:dyDescent="0.25">
      <c r="A25" s="67" t="s">
        <v>18</v>
      </c>
      <c r="B25" s="71"/>
      <c r="C25" s="71"/>
      <c r="D25" s="69"/>
      <c r="E25" s="15"/>
      <c r="F25" s="70"/>
      <c r="G25" s="15"/>
      <c r="H25" s="31"/>
      <c r="I25" s="4"/>
      <c r="K25" s="6"/>
    </row>
    <row r="26" spans="1:11" x14ac:dyDescent="0.2">
      <c r="B26" s="14"/>
      <c r="C26" s="14"/>
      <c r="D26" s="14"/>
      <c r="E26" s="14"/>
      <c r="F26" s="14"/>
      <c r="G26" s="14"/>
    </row>
    <row r="27" spans="1:11" x14ac:dyDescent="0.2">
      <c r="B27" s="14"/>
      <c r="C27" s="14"/>
      <c r="D27" s="14"/>
      <c r="E27" s="14"/>
      <c r="F27" s="14"/>
      <c r="G27" s="14"/>
    </row>
    <row r="28" spans="1:11" x14ac:dyDescent="0.2">
      <c r="B28" s="14"/>
      <c r="C28" s="14"/>
      <c r="D28" s="14"/>
      <c r="E28" s="14"/>
      <c r="F28" s="14"/>
      <c r="G28" s="14"/>
    </row>
    <row r="29" spans="1:11" x14ac:dyDescent="0.2">
      <c r="B29" s="14"/>
      <c r="C29" s="14"/>
      <c r="D29" s="14"/>
      <c r="E29" s="14"/>
      <c r="F29" s="14"/>
      <c r="G29" s="14"/>
    </row>
    <row r="30" spans="1:11" x14ac:dyDescent="0.2">
      <c r="B30" s="14"/>
      <c r="C30" s="14"/>
      <c r="D30" s="14"/>
      <c r="E30" s="14"/>
      <c r="F30" s="14"/>
      <c r="G30" s="14"/>
    </row>
    <row r="31" spans="1:11" x14ac:dyDescent="0.2">
      <c r="B31" s="14"/>
      <c r="C31" s="14"/>
      <c r="D31" s="14"/>
      <c r="E31" s="14"/>
      <c r="F31" s="14"/>
      <c r="G31" s="14"/>
    </row>
    <row r="32" spans="1:11" x14ac:dyDescent="0.2">
      <c r="B32" s="14"/>
      <c r="C32" s="14"/>
      <c r="D32" s="14"/>
      <c r="E32" s="14"/>
      <c r="F32" s="14"/>
      <c r="G32" s="14"/>
    </row>
    <row r="33" spans="2:7" x14ac:dyDescent="0.2">
      <c r="B33" s="14"/>
      <c r="C33" s="14"/>
      <c r="D33" s="14"/>
      <c r="E33" s="14"/>
      <c r="F33" s="14"/>
      <c r="G33" s="14"/>
    </row>
  </sheetData>
  <mergeCells count="6">
    <mergeCell ref="C10:G11"/>
    <mergeCell ref="A8:F8"/>
    <mergeCell ref="H2:J2"/>
    <mergeCell ref="B3:C3"/>
    <mergeCell ref="A6:E6"/>
    <mergeCell ref="A7:F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3" orientation="landscape" r:id="rId1"/>
  <headerFooter>
    <oddHeader xml:space="preserve">&amp;C&amp;"Times New Roman,Corsivo"Gara per l'affidamento del Servizio di Sorveglianza Sanitaria Sedi Automobile Club d'Italia
&amp;"Times New Roman,Grassetto"&amp;A - &amp;F&amp;"Times New Roman,Corsivo"&amp;10
</oddHeader>
    <oddFooter>&amp;L&amp;"Times New Roman,Corsivo"&amp;12&amp;A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5</vt:i4>
      </vt:variant>
    </vt:vector>
  </HeadingPairs>
  <TitlesOfParts>
    <vt:vector size="10" baseType="lpstr">
      <vt:lpstr>Elenco attività ACI</vt:lpstr>
      <vt:lpstr>Costi servizio ACI</vt:lpstr>
      <vt:lpstr>Elenco attività AC</vt:lpstr>
      <vt:lpstr>Costo servizio A.C.</vt:lpstr>
      <vt:lpstr>Costi visite</vt:lpstr>
      <vt:lpstr>'Costi servizio ACI'!Area_stampa</vt:lpstr>
      <vt:lpstr>'Costi visite'!Area_stampa</vt:lpstr>
      <vt:lpstr>'Costo servizio A.C.'!Area_stampa</vt:lpstr>
      <vt:lpstr>'Elenco attività AC'!Area_stampa</vt:lpstr>
      <vt:lpstr>'Elenco attività ACI'!Area_stampa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Trotta Ciro</dc:creator>
  <cp:lastModifiedBy>Trotta Ciro</cp:lastModifiedBy>
  <cp:lastPrinted>2025-09-30T15:03:16Z</cp:lastPrinted>
  <dcterms:created xsi:type="dcterms:W3CDTF">2021-01-04T15:19:56Z</dcterms:created>
  <dcterms:modified xsi:type="dcterms:W3CDTF">2025-10-01T06:33:36Z</dcterms:modified>
</cp:coreProperties>
</file>